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Shared drives\Accounting\Procurement\Copiers\"/>
    </mc:Choice>
  </mc:AlternateContent>
  <xr:revisionPtr revIDLastSave="0" documentId="13_ncr:1_{4EDEA4B9-1B3B-4F9E-894B-B2DB0501779B}" xr6:coauthVersionLast="47" xr6:coauthVersionMax="47" xr10:uidLastSave="{00000000-0000-0000-0000-000000000000}"/>
  <workbookProtection workbookAlgorithmName="SHA-512" workbookHashValue="4U5f8KqcdyCYEaAcc0mHG9gVjDyDOgFxfzp02jLg+HYQZrPyPJKk8EOEQHZoyy3xlCv/tRSQTgpnzs7fY9dxKw==" workbookSaltValue="zw3H4RcUGN1WvL4G/Nv2mg==" workbookSpinCount="100000" lockStructure="1"/>
  <bookViews>
    <workbookView xWindow="28680" yWindow="-315" windowWidth="29040" windowHeight="17640" tabRatio="859" firstSheet="1" activeTab="1" xr2:uid="{00000000-000D-0000-FFFF-FFFF00000000}"/>
  </bookViews>
  <sheets>
    <sheet name="Admin" sheetId="13" state="hidden" r:id="rId1"/>
    <sheet name="Table of Contents" sheetId="9" r:id="rId2"/>
    <sheet name="Terms" sheetId="11" r:id="rId3"/>
    <sheet name="Product-Services needed" sheetId="2" r:id="rId4"/>
    <sheet name="Bid Instructions" sheetId="4" r:id="rId5"/>
    <sheet name="Intent to Respond" sheetId="14" r:id="rId6"/>
    <sheet name="Contacts" sheetId="5" r:id="rId7"/>
    <sheet name="General Questions" sheetId="6" r:id="rId8"/>
    <sheet name="Event Specific Questions" sheetId="7" r:id="rId9"/>
    <sheet name="Current Equipment Specs" sheetId="28" r:id="rId10"/>
    <sheet name="Pricing Grid" sheetId="29" r:id="rId11"/>
    <sheet name="Blank Sheet" sheetId="27" r:id="rId12"/>
  </sheets>
  <definedNames>
    <definedName name="ack_date">Admin!$C$14</definedName>
    <definedName name="Address">Admin!$C$10</definedName>
    <definedName name="company">Admin!$C$16</definedName>
    <definedName name="CSZ">Admin!$C$11</definedName>
    <definedName name="due_date">Admin!$C$15</definedName>
    <definedName name="email">Admin!$C$13</definedName>
    <definedName name="images">#REF!</definedName>
    <definedName name="long_name">Admin!$N$6:$P$8</definedName>
    <definedName name="mailed">#REF!</definedName>
    <definedName name="Name">Admin!$C$8</definedName>
    <definedName name="Phone">Admin!$C$12</definedName>
    <definedName name="_xlnm.Print_Area" localSheetId="4">'Bid Instructions'!$B$1:$B$23</definedName>
    <definedName name="_xlnm.Print_Area" localSheetId="6">Contacts!$B$1:$C$27</definedName>
    <definedName name="_xlnm.Print_Area" localSheetId="8">'Event Specific Questions'!$B$1:$D$42</definedName>
    <definedName name="_xlnm.Print_Area" localSheetId="7">'General Questions'!$B$1:$D$15</definedName>
    <definedName name="_xlnm.Print_Area" localSheetId="5">'Intent to Respond'!$B$1:$D$24</definedName>
    <definedName name="_xlnm.Print_Area" localSheetId="3">'Product-Services needed'!$A$1:$B$15</definedName>
    <definedName name="_xlnm.Print_Area" localSheetId="1">'Table of Contents'!$A$1:$F$36</definedName>
    <definedName name="_xlnm.Print_Area" localSheetId="2">Terms!$B$1:$B$55</definedName>
    <definedName name="Title">Admin!$C$9</definedName>
    <definedName name="type">Admin!$C$4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4" l="1"/>
  <c r="H7" i="4"/>
  <c r="E20" i="9"/>
  <c r="L20" i="9" s="1"/>
  <c r="E27" i="9"/>
  <c r="B41" i="11"/>
  <c r="C10" i="9"/>
  <c r="B7" i="9"/>
  <c r="B6" i="5" l="1"/>
  <c r="E24" i="9" l="1"/>
  <c r="C7" i="5" l="1"/>
  <c r="C8" i="5"/>
  <c r="C9" i="5"/>
  <c r="C10" i="5"/>
  <c r="I15" i="13" l="1"/>
  <c r="B13" i="11" s="1"/>
  <c r="E18" i="9" l="1"/>
  <c r="L18" i="9" s="1"/>
  <c r="B13" i="14"/>
  <c r="B6" i="14"/>
  <c r="C7" i="14"/>
  <c r="B53" i="11" l="1"/>
  <c r="B8" i="13"/>
  <c r="B13" i="13"/>
  <c r="B26" i="11"/>
  <c r="B6" i="9"/>
  <c r="C15" i="9"/>
  <c r="B13" i="5"/>
  <c r="B50" i="11"/>
  <c r="B47" i="11"/>
  <c r="B44" i="11"/>
  <c r="B32" i="11"/>
  <c r="C6" i="13"/>
  <c r="B30" i="11" s="1"/>
  <c r="B27" i="11"/>
  <c r="B16" i="11"/>
  <c r="B10" i="11"/>
  <c r="B14" i="11"/>
  <c r="B5" i="11"/>
  <c r="C5" i="13"/>
  <c r="B9" i="11" s="1"/>
  <c r="B22" i="13"/>
  <c r="B23" i="13"/>
  <c r="B24" i="13"/>
  <c r="B8" i="11" l="1"/>
  <c r="L27" i="9"/>
  <c r="L24" i="9"/>
  <c r="E23" i="9"/>
  <c r="L23" i="9" s="1"/>
  <c r="E19" i="9"/>
  <c r="L19" i="9" s="1"/>
  <c r="E17" i="9"/>
  <c r="L17" i="9" s="1"/>
  <c r="E16" i="9"/>
  <c r="L16" i="9" s="1"/>
  <c r="E15" i="9"/>
  <c r="L32" i="9" l="1"/>
  <c r="L15" i="9"/>
  <c r="L29" i="9" s="1"/>
  <c r="C16" i="5"/>
  <c r="C15" i="5"/>
  <c r="B11" i="4" l="1"/>
  <c r="B24" i="11"/>
  <c r="B23" i="11"/>
  <c r="B22" i="11"/>
  <c r="B21" i="11"/>
  <c r="B18" i="11"/>
  <c r="B20" i="11"/>
  <c r="B19" i="11"/>
  <c r="U13" i="9" l="1"/>
  <c r="B15" i="4" s="1"/>
  <c r="C17" i="5"/>
  <c r="B13" i="4" s="1"/>
  <c r="C14" i="5"/>
</calcChain>
</file>

<file path=xl/sharedStrings.xml><?xml version="1.0" encoding="utf-8"?>
<sst xmlns="http://schemas.openxmlformats.org/spreadsheetml/2006/main" count="493" uniqueCount="202">
  <si>
    <t>Description of Products or Services Needed</t>
  </si>
  <si>
    <t>Contact Information</t>
  </si>
  <si>
    <t xml:space="preserve">As part of this proposal, please include the following information for your company.  </t>
  </si>
  <si>
    <t>Contact Phone Number</t>
  </si>
  <si>
    <t>Contact Email</t>
  </si>
  <si>
    <t>Contact Title</t>
  </si>
  <si>
    <t>Contact Name</t>
  </si>
  <si>
    <t xml:space="preserve">This is a </t>
  </si>
  <si>
    <t>RFI</t>
  </si>
  <si>
    <t>RFP</t>
  </si>
  <si>
    <t>RFQ</t>
  </si>
  <si>
    <t>Name of event</t>
  </si>
  <si>
    <t xml:space="preserve">Please contact them at </t>
  </si>
  <si>
    <t>Table of Contents</t>
  </si>
  <si>
    <t>Information and Background</t>
  </si>
  <si>
    <t>Contacts</t>
  </si>
  <si>
    <t>Questions</t>
  </si>
  <si>
    <t>Event specific questions</t>
  </si>
  <si>
    <t>Products Services Covered in This Event</t>
  </si>
  <si>
    <t>General Questions</t>
  </si>
  <si>
    <t>Pricing grid</t>
  </si>
  <si>
    <t>Return to Table of Contents</t>
  </si>
  <si>
    <t>WK SET UP SCREEN ----------&gt;&gt;&gt;&gt;&gt;&gt;&gt;</t>
  </si>
  <si>
    <t>Cell S-3</t>
  </si>
  <si>
    <t>Correspondence and Queries</t>
  </si>
  <si>
    <t>Title</t>
  </si>
  <si>
    <t>Address</t>
  </si>
  <si>
    <t>City State Zip</t>
  </si>
  <si>
    <t>Company</t>
  </si>
  <si>
    <t>Quotation Preparation</t>
  </si>
  <si>
    <t>TERMS AND CONDITIONS FOR PARTICIPATION</t>
  </si>
  <si>
    <t>Right to Select</t>
  </si>
  <si>
    <t>Incurred Cost</t>
  </si>
  <si>
    <t>Limiting Terms &amp; Conditions</t>
  </si>
  <si>
    <t>Lawsuits and Legal Actions</t>
  </si>
  <si>
    <t>Payment Terms</t>
  </si>
  <si>
    <t>General</t>
  </si>
  <si>
    <t>Provide a brief history of your company related to:</t>
  </si>
  <si>
    <t>Yes</t>
  </si>
  <si>
    <t>No</t>
  </si>
  <si>
    <t>More below</t>
  </si>
  <si>
    <t>Bid Instructions</t>
  </si>
  <si>
    <t>Do not reformat the document or change the order of the questions.</t>
  </si>
  <si>
    <t>Once completed please rename the file including your company name in the text.  Return the completed document and all applicable attachments via email to:</t>
  </si>
  <si>
    <t>Send any questions you may have regarding this event to the same email address.</t>
  </si>
  <si>
    <r>
      <t>INSTRUCTIONS:</t>
    </r>
    <r>
      <rPr>
        <sz val="14"/>
        <color theme="1"/>
        <rFont val="Calibri"/>
        <family val="2"/>
        <scheme val="minor"/>
      </rPr>
      <t xml:space="preserve"> </t>
    </r>
  </si>
  <si>
    <r>
      <t xml:space="preserve"> </t>
    </r>
    <r>
      <rPr>
        <b/>
        <sz val="14"/>
        <color theme="1"/>
        <rFont val="Calibri"/>
        <family val="2"/>
        <scheme val="minor"/>
      </rPr>
      <t>All questions on "General Questions" tab and "Event Specific" tab must be answered or denoted as ‘not applicable.’</t>
    </r>
  </si>
  <si>
    <r>
      <t>"</t>
    </r>
    <r>
      <rPr>
        <b/>
        <sz val="14"/>
        <color theme="1"/>
        <rFont val="Calibri"/>
        <family val="2"/>
        <scheme val="minor"/>
      </rPr>
      <t>Pricing Grid" tab is to be completed with proposed pricing for service as described</t>
    </r>
  </si>
  <si>
    <r>
      <t>POSITION OF ALTERNATE VENDOR</t>
    </r>
    <r>
      <rPr>
        <sz val="14"/>
        <color theme="1"/>
        <rFont val="Calibri"/>
        <family val="2"/>
        <scheme val="minor"/>
      </rPr>
      <t xml:space="preserve"> </t>
    </r>
  </si>
  <si>
    <t>I have reviewed this entire tab</t>
  </si>
  <si>
    <t>Reviewed</t>
  </si>
  <si>
    <t>You must indicate that you have read each tab by selecting "yes"  for the question "I have reviewed the entire tab" found on the bottom of each tab</t>
  </si>
  <si>
    <t>You Have NOT indicated That You Have Reviewed All Tabs</t>
  </si>
  <si>
    <t>You Have Reviewed All tabs, Thank You</t>
  </si>
  <si>
    <t>Phone</t>
  </si>
  <si>
    <t>Request for Quotation</t>
  </si>
  <si>
    <t>Request for Proposal</t>
  </si>
  <si>
    <t>Request for Information</t>
  </si>
  <si>
    <t>Proprietary Information</t>
  </si>
  <si>
    <t>Information</t>
  </si>
  <si>
    <t>Proposal</t>
  </si>
  <si>
    <t>Quote</t>
  </si>
  <si>
    <t>Net 30 Days</t>
  </si>
  <si>
    <t>Date Event Closes (MM/DD/YYYY)</t>
  </si>
  <si>
    <t>Acknowledgement of Receipt and Intent to Respond</t>
  </si>
  <si>
    <t>Instructions</t>
  </si>
  <si>
    <t>We acknowledge receipt of your Request for Proposal document regarding project/service/product and provide our Intent to Respond below:</t>
  </si>
  <si>
    <t>Intend to Respond:</t>
  </si>
  <si>
    <t>Acknowledgement Date</t>
  </si>
  <si>
    <t>Payment term's (e.g. 2/10 Net 30)</t>
  </si>
  <si>
    <t>Intent to Respond</t>
  </si>
  <si>
    <t>What is the standard for issue resolution follow up?  In hours/days?</t>
  </si>
  <si>
    <t>Pricing Related</t>
  </si>
  <si>
    <t>Will you offer any incentives to offset the cost of moving the business to you</t>
  </si>
  <si>
    <t>Please propose a term for the initial agreement.</t>
  </si>
  <si>
    <t>4.0</t>
  </si>
  <si>
    <t>2.0</t>
  </si>
  <si>
    <t>3.0</t>
  </si>
  <si>
    <t>Pricing</t>
  </si>
  <si>
    <t>Years in business.</t>
  </si>
  <si>
    <t>Have you been merged with or acquired by another organization within the past three years? If so, please provide details.</t>
  </si>
  <si>
    <t xml:space="preserve"> Is a merger or acquisition imminent?</t>
  </si>
  <si>
    <t>2.9</t>
  </si>
  <si>
    <t>Will you offer any incentives to offset the cost of moving the business to you?</t>
  </si>
  <si>
    <t>Response</t>
  </si>
  <si>
    <t xml:space="preserve">Bid/ Pricing </t>
  </si>
  <si>
    <t xml:space="preserve">If a portion of the products/services are to be provided by another vendor, your company must continue to be the sole point of contact.  </t>
  </si>
  <si>
    <t>Based on the information presented in this RFP, please indicate any periodic charges (e.g. monthly, annual), which in addition to the pricing set forth in the Pricing Grid section of this RFP, make your bid complete.</t>
  </si>
  <si>
    <t xml:space="preserve">        Select from List</t>
  </si>
  <si>
    <t>Always check email link on TOC page - HARD CODED LINK even though the name may look right</t>
  </si>
  <si>
    <t>Digital Multi-Function Devices</t>
  </si>
  <si>
    <t>Pete Nedza</t>
  </si>
  <si>
    <t>Procurement Manager</t>
  </si>
  <si>
    <t>1040 Park Ave West</t>
  </si>
  <si>
    <t>Highland Park IL 60035</t>
  </si>
  <si>
    <t>224-558-3932</t>
  </si>
  <si>
    <t>pnedza@dist113.org</t>
  </si>
  <si>
    <t>Township High School District 113</t>
  </si>
  <si>
    <t>Current customer base, including customers of comparable size to District 113</t>
  </si>
  <si>
    <t>On average, how long have your current  clients been with your company?</t>
  </si>
  <si>
    <t>Please provide 3 references for clients of similar size to District 113. Please include name, contact title and email address. Please also include the length of your relationship.</t>
  </si>
  <si>
    <t>Maintenance/Support Services</t>
  </si>
  <si>
    <t>Poor performing and/or problematic copier/printer units will be replaced with new similar equipment repaired to manufacturer’s specifications and/or repaired to each District’s satisfaction.</t>
  </si>
  <si>
    <t>Price Requirements/Leasing</t>
  </si>
  <si>
    <t>The networked digital copiers/printers will be connected to the District’s network using the TCP/IP protocol. Bandwidth speeds are capable to 1000 Mbps.; depending upon location, can you met this requirement?</t>
  </si>
  <si>
    <t>Do your decices have optional WiFi capable of supporting 5Ghz 802.1x authentication?</t>
  </si>
  <si>
    <t>Do your Networked digital copiers/printers shall allow printing from any computer (Macintosh or Windows) from within the District’ networks?</t>
  </si>
  <si>
    <t>If device driver software is necessary for computers to gain access to all the digital copier’s/printer’s functions,do you provide the most current device drivers for Macintosh and Windows ?</t>
  </si>
  <si>
    <t>Upon being properly authenticated to the networked digital copier/printer, is each device  able to be managed over the network using a browser?</t>
  </si>
  <si>
    <t>The responder shall specify all electrical requirements, including the necessity for special electrical receptacles, dedicated lines, surge protection, etc. Can you meet this requirement?</t>
  </si>
  <si>
    <t>Is web based printer management software for centralized control of all devices  provided to District at mo additional cost?</t>
  </si>
  <si>
    <t>All proposed equipment needs  be guaranteed to not interfere with any networked printing device of any kind currently installed within  the District. Can you meet this requirement?</t>
  </si>
  <si>
    <t>Do your proposed devices have the capability of allowing a user to determine what device a print job should print on after the job has been submitted; i.e.“Follow me” printing with PaperCut and RFID scanner capable of reading HID iClass?</t>
  </si>
  <si>
    <t>The maintenance/service agreement is required to commence upon delivery of the equipment. Can you meet thius requirement?</t>
  </si>
  <si>
    <t>Responder is required provide telephone support number for placing service calls, which will be available Monday through Friday, 7:00 a.m. to 4:00 p.m., excluding legal holidays. Can you meet this requirement?</t>
  </si>
  <si>
    <t>The Responder is required l maintain a minimum average rate of 97% uptime per copier/printer per calendar quarter with 6 hour response to service calls. The average uptime rate is based upon the number of business days per calendar quarter, excluding each District’s recognized holidays. If the responder fails to maintain 97% uptime and 6 hour response to service calls, the following penalty shall be assessed: 1/21st of the Quarterly payment for any location that exceeds an average response time of 6 hours per Quarter. Can you meet this requirtement?</t>
  </si>
  <si>
    <t>The Responder is required l maintain a minimum average rate of 97% uptime per copier/printer per calendar quarter with 6 hour response to service calls. The average uptime rate is based upon the number of business days per calendar quarter, excluding each District’s recognized holidays. If the responder fails to maintain 97% uptime and 6 hour response to service calls, the following penalty shall be assessed: 1/21st of the monthly payment for any machine that goes without service for 24 clock hours. Can you meet this requirtement?</t>
  </si>
  <si>
    <t>The Responder is required l maintain a minimum average rate of 97% uptime per copier/printer per calendar quarter with 6 hour response to service calls. The average uptime rate is based upon the number of business days per calendar quarter, excluding each District’s recognized holidays. If the responder fails to maintain 97% uptime and 6 hour response to service calls, the following penalty shall be assessed: 1/21st of the Quarterly payment for any location that fails to maintain an average uptime of 97% per Quarter. Can you meet this requirtement?</t>
  </si>
  <si>
    <t>It is requireded that  loaner clause that guarantees that the District will receive a loaner device—at no charge to the District’s—within 24 hours should one be deemed necessary. Can you meet this requirement?</t>
  </si>
  <si>
    <t>Initial training of each District’s personnel is requireded  upon equipment installation and at no cost to any District. Whar you able to meet this requirement?</t>
  </si>
  <si>
    <t>The monthly equipment lease payment shall be structured as a base equipment lease payment with no additional charge per prints. Are you agreeable to this?</t>
  </si>
  <si>
    <t>The lease and maintenance agreement price shall be fixed for the term of the contract. Are you agreeable to this?</t>
  </si>
  <si>
    <t>The District do not guarantee any specific monthly print volumes/copies for the length of the lease. Are you agreeable to this?</t>
  </si>
  <si>
    <t>Maintenance agreement pricing shall include all maintenance, repairs, parts, rental costs and consumable supplies (including staples, but excluding paper) and vendor selected is not to assess any other fees, including but not limited to freight, administrative, delivery or disposal charges. Are you able to meet this requirement?</t>
  </si>
  <si>
    <t>Any machine removed shall have data wiped destroyed per NIST 800-88 standards at no charge. Are you agreeable to this?</t>
  </si>
  <si>
    <t>At the start of the new agreement, the Responder shall, at no cost to the District, uninstall and remove any old copy equipment owned by the District if requested. The equipment shall be returned to the original leaseholder or disposed of at the direction of the District. Are you agreeable to this?</t>
  </si>
  <si>
    <t>Networking</t>
  </si>
  <si>
    <t>requires information about any and all lawsuits, liens, restraining orders, consent decrees, foreclosures or other legal/financial actions either now pending, in progress or which have been brought against the company or any of its officers/principals in the past three years which may have an adverse effect on the company’s future results of operations or liquidity.  For lawsuits, please include date initiated, plaintiff, and description, name of court location, docket number, resolution and current status.  Additionally, regarding liability issues your company would typically face during the normal course of business, please indicate who would review these issues (e.g. corporate legal counsel, “outside” counsel, etc.).  Also, identify what their opinion is as to your company’s exposure to liability issues.</t>
  </si>
  <si>
    <t>We understand that District 113 will treat all information provided by us throughout this RFP process as confidential, and will only share this information with authorized employees and advisors.  Likewise, our company will treat as strictly confidential and proprietary the terms of this proposal and all other information provided to us in connection with this proposal.</t>
  </si>
  <si>
    <t>Pricing on "Pricing Grid" tab must be applied to items found on "Current Equipment" tab</t>
  </si>
  <si>
    <r>
      <t xml:space="preserve"> </t>
    </r>
    <r>
      <rPr>
        <b/>
        <sz val="14"/>
        <color theme="1"/>
        <rFont val="Calibri"/>
        <family val="2"/>
        <scheme val="minor"/>
      </rPr>
      <t>If more space is required or if you have an attachment that you would like to reference, please include a file name in the response to the question and metion what you would like the evaluator to focus on.</t>
    </r>
  </si>
  <si>
    <t>Machine Number</t>
  </si>
  <si>
    <t>Item desc.</t>
  </si>
  <si>
    <t>Paper Sources</t>
  </si>
  <si>
    <t>Type of Finisher</t>
  </si>
  <si>
    <t>Fax</t>
  </si>
  <si>
    <t>Punch</t>
  </si>
  <si>
    <t>Booklet Maker</t>
  </si>
  <si>
    <t>Folder</t>
  </si>
  <si>
    <t>Location</t>
  </si>
  <si>
    <t>ANNUAL BLACK</t>
  </si>
  <si>
    <t>ANNUAL COLOR</t>
  </si>
  <si>
    <t>HP E77830z</t>
  </si>
  <si>
    <t>4 Drawers</t>
  </si>
  <si>
    <t>Inner Finisher</t>
  </si>
  <si>
    <t>Deerfield High School</t>
  </si>
  <si>
    <t>bizhub PRO 1100</t>
  </si>
  <si>
    <t>5/9000 Sheets</t>
  </si>
  <si>
    <t>100 Page Finisher</t>
  </si>
  <si>
    <t>Konica Minolta C759</t>
  </si>
  <si>
    <t>4 Drawers &amp; LCT</t>
  </si>
  <si>
    <t>HP E82560z</t>
  </si>
  <si>
    <t>2 Drawers &amp; LCF</t>
  </si>
  <si>
    <t>HP LaserJet Managed Flow MFP E62665z</t>
  </si>
  <si>
    <t>3 Drawers/Stand</t>
  </si>
  <si>
    <t>HP LaserJet Managed Flow MFP E52645c</t>
  </si>
  <si>
    <t>2 Drawers &amp; Cab.</t>
  </si>
  <si>
    <t>4 Paper Drawers</t>
  </si>
  <si>
    <t>Highland Park High School</t>
  </si>
  <si>
    <t>HP E87640z</t>
  </si>
  <si>
    <t>5/9000 sheets</t>
  </si>
  <si>
    <t>HP E72535z</t>
  </si>
  <si>
    <t>HP Color LaserJet Managed Flow MFP E67660z</t>
  </si>
  <si>
    <t>2 Drawers &amp;Cab.</t>
  </si>
  <si>
    <t>4 Drawers/Stand</t>
  </si>
  <si>
    <t>Transportation Dept.</t>
  </si>
  <si>
    <t>NOTE:</t>
  </si>
  <si>
    <t xml:space="preserve">ALL HP UNITS ARE OF THE FLOW VERSION WHICH HAVE  FULL KEYBOARDS, SEARCHABLE PDF </t>
  </si>
  <si>
    <t>ALL HP AND KONICA UNITS HAVE RFID CARD READERS FOR AUTHENTICATION TO PAPERCUT</t>
  </si>
  <si>
    <r>
      <rPr>
        <b/>
        <sz val="14"/>
        <color theme="1"/>
        <rFont val="Calibri"/>
        <family val="2"/>
        <scheme val="minor"/>
      </rPr>
      <t>B&amp;W</t>
    </r>
    <r>
      <rPr>
        <sz val="11"/>
        <color theme="1"/>
        <rFont val="Calibri"/>
        <family val="2"/>
        <scheme val="minor"/>
      </rPr>
      <t xml:space="preserve">
Clicks per Month</t>
    </r>
  </si>
  <si>
    <r>
      <rPr>
        <b/>
        <sz val="14"/>
        <color theme="1"/>
        <rFont val="Calibri"/>
        <family val="2"/>
        <scheme val="minor"/>
      </rPr>
      <t>Color</t>
    </r>
    <r>
      <rPr>
        <sz val="11"/>
        <color theme="1"/>
        <rFont val="Calibri"/>
        <family val="2"/>
        <scheme val="minor"/>
      </rPr>
      <t xml:space="preserve">
Clicks per Month</t>
    </r>
  </si>
  <si>
    <t>Current Manufacturer/Model</t>
  </si>
  <si>
    <t>Recommended Model</t>
  </si>
  <si>
    <t>0-20K</t>
  </si>
  <si>
    <t>20K-75K</t>
  </si>
  <si>
    <t xml:space="preserve">75K - 200K </t>
  </si>
  <si>
    <t>200K +</t>
  </si>
  <si>
    <t>Notes</t>
  </si>
  <si>
    <t>Alternative Equipment for Machine Number 28</t>
  </si>
  <si>
    <t>28A</t>
  </si>
  <si>
    <t>Current Equipment Specs</t>
  </si>
  <si>
    <t>Please see the  tabs included in this workbook for more detailed information.</t>
  </si>
  <si>
    <t>Manufacturer</t>
  </si>
  <si>
    <t>B&amp;W or Color</t>
  </si>
  <si>
    <t>Color</t>
  </si>
  <si>
    <t>B&amp;W</t>
  </si>
  <si>
    <t>Per Click Cost - Production Devices</t>
  </si>
  <si>
    <t>Per Click Cost - Office Devices</t>
  </si>
  <si>
    <t>Equipment Lease Cost - Per Month</t>
  </si>
  <si>
    <t>$1 Lease Buy Out</t>
  </si>
  <si>
    <t>Township High School District 113 (“the District”) seek proposals to replace leased digital multi-function devices.  We are investigating  replacing  current machines with new models but having the same functionality. The current devices can be found on the CURRENT EQUIPMENT SPECS tab in this workbook.</t>
  </si>
  <si>
    <t>The first component of the pricing will be the click charges. We are requesting price per click, no set monthly clicks  requiring end of year true ups. We have provided grids for production devices vs office devices. No other pricing methods will be accepted.</t>
  </si>
  <si>
    <t>Key Dates</t>
  </si>
  <si>
    <t>RFP opens</t>
  </si>
  <si>
    <t>Any questions need to be submmmited via email by</t>
  </si>
  <si>
    <t>Reponse to questions provided by COB on</t>
  </si>
  <si>
    <t>RFP reponses due</t>
  </si>
  <si>
    <t>Intent to respond due</t>
  </si>
  <si>
    <t>Please note that we are also requesting an alternative device  for machine 28 - Konica Minolta C759. We are looking for a step down to more of a general office machine but the same features.</t>
  </si>
  <si>
    <t>The second pricing component will be the monthly equipment leasing cost. This should be based on a 48 month lease with a $1.00 (one dollar) buy out option.</t>
  </si>
  <si>
    <t>We are requesting price per click, no set monthly clicks requiring end of year true ups. We have provided grids for production devices vs office devices. No other pricing methods will be accepted. Are you agreeable to this?</t>
  </si>
  <si>
    <t>The monthly equipment leasing cost  should be based on a 48 month lease with a $1.00 (one dollar) buy out option. Are you agreeable to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</si>
</sst>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F800]dddd\,\ mmmm\ dd\,\ yyyy"/>
    <numFmt numFmtId="165" formatCode="0.0"/>
    <numFmt numFmtId="166" formatCode="_(* #,##0.0_);_(* \(#,##0.0\);_(* &quot;-&quot;??_);_(@_)"/>
    <numFmt numFmtId="167" formatCode="_(* #,##0_);_(* \(#,##0\);_(* &quot;-&quot;??_);_(@_)"/>
    <numFmt numFmtId="168" formatCode="_(&quot;$&quot;* #,##0.0000_);_(&quot;$&quot;* \(#,##0.0000\);_(&quot;$&quot;* &quot;-&quot;??_);_(@_)"/>
  </numFmts>
  <fonts count="57" x14ac:knownFonts="1">
    <font>
      <sz val="11"/>
      <color theme="1"/>
      <name val="Calibri"/>
      <family val="2"/>
      <scheme val="minor"/>
    </font>
    <font>
      <u/>
      <sz val="11"/>
      <color theme="10"/>
      <name val="Calibri"/>
      <family val="2"/>
      <scheme val="minor"/>
    </font>
    <font>
      <sz val="12"/>
      <color theme="1"/>
      <name val="Trebuchet MS"/>
      <family val="2"/>
    </font>
    <font>
      <sz val="11"/>
      <color theme="1"/>
      <name val="Trebuchet MS"/>
      <family val="2"/>
    </font>
    <font>
      <b/>
      <sz val="12"/>
      <color theme="1"/>
      <name val="Trebuchet MS"/>
      <family val="2"/>
    </font>
    <font>
      <b/>
      <sz val="10"/>
      <color indexed="8"/>
      <name val="Trebuchet MS"/>
      <family val="2"/>
    </font>
    <font>
      <sz val="10"/>
      <color indexed="8"/>
      <name val="Trebuchet MS"/>
      <family val="2"/>
    </font>
    <font>
      <sz val="11"/>
      <color theme="0"/>
      <name val="Trebuchet MS"/>
      <family val="2"/>
    </font>
    <font>
      <b/>
      <sz val="11"/>
      <color theme="0"/>
      <name val="Trebuchet MS"/>
      <family val="2"/>
    </font>
    <font>
      <sz val="11"/>
      <color theme="0"/>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11"/>
      <color rgb="FFFF0000"/>
      <name val="Calibri"/>
      <family val="2"/>
      <scheme val="minor"/>
    </font>
    <font>
      <u/>
      <sz val="12"/>
      <color theme="10"/>
      <name val="Calibri"/>
      <family val="2"/>
      <scheme val="minor"/>
    </font>
    <font>
      <u/>
      <sz val="14"/>
      <color theme="10"/>
      <name val="Calibri"/>
      <family val="2"/>
      <scheme val="minor"/>
    </font>
    <font>
      <b/>
      <sz val="14"/>
      <color rgb="FFFF0000"/>
      <name val="Calibri"/>
      <family val="2"/>
      <scheme val="minor"/>
    </font>
    <font>
      <u/>
      <sz val="12"/>
      <color theme="1"/>
      <name val="Calibri"/>
      <family val="2"/>
      <scheme val="minor"/>
    </font>
    <font>
      <b/>
      <i/>
      <sz val="14"/>
      <color theme="1"/>
      <name val="Calibri"/>
      <family val="2"/>
      <scheme val="minor"/>
    </font>
    <font>
      <sz val="12"/>
      <color indexed="8"/>
      <name val="Calibri"/>
      <family val="2"/>
      <scheme val="minor"/>
    </font>
    <font>
      <i/>
      <sz val="12"/>
      <color rgb="FFFF0000"/>
      <name val="Trebuchet MS"/>
      <family val="2"/>
    </font>
    <font>
      <u/>
      <sz val="11"/>
      <color theme="1"/>
      <name val="Trebuchet MS"/>
      <family val="2"/>
    </font>
    <font>
      <b/>
      <sz val="12"/>
      <color theme="1"/>
      <name val="Calibri"/>
      <family val="2"/>
    </font>
    <font>
      <sz val="11"/>
      <color theme="1"/>
      <name val="Calibri"/>
      <family val="2"/>
    </font>
    <font>
      <b/>
      <sz val="10"/>
      <color theme="1"/>
      <name val="Calibri"/>
      <family val="2"/>
    </font>
    <font>
      <b/>
      <sz val="11"/>
      <color theme="1"/>
      <name val="Calibri"/>
      <family val="2"/>
    </font>
    <font>
      <b/>
      <i/>
      <sz val="11"/>
      <color theme="1"/>
      <name val="Calibri"/>
      <family val="2"/>
      <scheme val="minor"/>
    </font>
    <font>
      <b/>
      <i/>
      <sz val="11"/>
      <color rgb="FFFF0000"/>
      <name val="Calibri"/>
      <family val="2"/>
    </font>
    <font>
      <sz val="11"/>
      <color theme="1"/>
      <name val="Calibri"/>
      <family val="2"/>
      <scheme val="minor"/>
    </font>
    <font>
      <sz val="11"/>
      <color rgb="FFFF0000"/>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0"/>
      <name val="Arial"/>
      <family val="2"/>
    </font>
    <font>
      <b/>
      <sz val="10"/>
      <color theme="1"/>
      <name val="Trebuchet MS"/>
      <family val="2"/>
    </font>
    <font>
      <sz val="10"/>
      <color theme="1"/>
      <name val="Trebuchet MS"/>
      <family val="2"/>
    </font>
    <font>
      <sz val="11"/>
      <color indexed="8"/>
      <name val="Calibri"/>
      <family val="2"/>
    </font>
    <font>
      <sz val="18"/>
      <color theme="3"/>
      <name val="Cambria"/>
      <family val="2"/>
      <scheme val="major"/>
    </font>
    <font>
      <sz val="11"/>
      <name val="Trebuchet MS"/>
      <family val="2"/>
    </font>
    <font>
      <b/>
      <sz val="12"/>
      <color theme="1"/>
      <name val="Calibri"/>
      <family val="2"/>
      <scheme val="minor"/>
    </font>
    <font>
      <b/>
      <i/>
      <sz val="11"/>
      <color rgb="FFFF0000"/>
      <name val="Calibri"/>
      <family val="2"/>
      <scheme val="minor"/>
    </font>
    <font>
      <b/>
      <sz val="16"/>
      <color theme="1"/>
      <name val="Calibri"/>
      <family val="2"/>
      <scheme val="minor"/>
    </font>
    <font>
      <b/>
      <sz val="20"/>
      <color theme="1"/>
      <name val="Calibri"/>
      <family val="2"/>
      <scheme val="minor"/>
    </font>
    <font>
      <sz val="16"/>
      <color theme="7" tint="-0.249977111117893"/>
      <name val="Calibri"/>
      <family val="2"/>
      <scheme val="minor"/>
    </font>
    <font>
      <sz val="11"/>
      <color theme="7" tint="-0.249977111117893"/>
      <name val="Trebuchet MS"/>
      <family val="2"/>
    </font>
    <font>
      <b/>
      <u/>
      <sz val="16"/>
      <color rgb="FFFF0000"/>
      <name val="Calibri"/>
      <family val="2"/>
      <scheme val="minor"/>
    </font>
  </fonts>
  <fills count="52">
    <fill>
      <patternFill patternType="none"/>
    </fill>
    <fill>
      <patternFill patternType="gray125"/>
    </fill>
    <fill>
      <patternFill patternType="solid">
        <fgColor theme="6" tint="0.599993896298104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theme="7"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5">
    <xf numFmtId="0" fontId="0" fillId="0" borderId="0"/>
    <xf numFmtId="0" fontId="1" fillId="0" borderId="0" applyNumberFormat="0" applyFill="0" applyBorder="0" applyAlignment="0" applyProtection="0"/>
    <xf numFmtId="0" fontId="31" fillId="0" borderId="0" applyNumberFormat="0" applyFill="0" applyBorder="0" applyAlignment="0" applyProtection="0"/>
    <xf numFmtId="0" fontId="32" fillId="0" borderId="13"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0" applyNumberFormat="0" applyFill="0" applyBorder="0" applyAlignment="0" applyProtection="0"/>
    <xf numFmtId="0" fontId="35" fillId="7" borderId="0" applyNumberFormat="0" applyBorder="0" applyAlignment="0" applyProtection="0"/>
    <xf numFmtId="0" fontId="36" fillId="8" borderId="0" applyNumberFormat="0" applyBorder="0" applyAlignment="0" applyProtection="0"/>
    <xf numFmtId="0" fontId="37" fillId="9" borderId="0" applyNumberFormat="0" applyBorder="0" applyAlignment="0" applyProtection="0"/>
    <xf numFmtId="0" fontId="38" fillId="10" borderId="16" applyNumberFormat="0" applyAlignment="0" applyProtection="0"/>
    <xf numFmtId="0" fontId="39" fillId="11" borderId="17" applyNumberFormat="0" applyAlignment="0" applyProtection="0"/>
    <xf numFmtId="0" fontId="40" fillId="11" borderId="16" applyNumberFormat="0" applyAlignment="0" applyProtection="0"/>
    <xf numFmtId="0" fontId="41" fillId="0" borderId="18" applyNumberFormat="0" applyFill="0" applyAlignment="0" applyProtection="0"/>
    <xf numFmtId="0" fontId="42" fillId="12" borderId="19" applyNumberFormat="0" applyAlignment="0" applyProtection="0"/>
    <xf numFmtId="0" fontId="29" fillId="0" borderId="0" applyNumberFormat="0" applyFill="0" applyBorder="0" applyAlignment="0" applyProtection="0"/>
    <xf numFmtId="0" fontId="28" fillId="13" borderId="20" applyNumberFormat="0" applyFont="0" applyAlignment="0" applyProtection="0"/>
    <xf numFmtId="0" fontId="43" fillId="0" borderId="0" applyNumberFormat="0" applyFill="0" applyBorder="0" applyAlignment="0" applyProtection="0"/>
    <xf numFmtId="0" fontId="30" fillId="0" borderId="21" applyNumberFormat="0" applyFill="0" applyAlignment="0" applyProtection="0"/>
    <xf numFmtId="0" fontId="9"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9" fillId="37" borderId="0" applyNumberFormat="0" applyBorder="0" applyAlignment="0" applyProtection="0"/>
    <xf numFmtId="0" fontId="44" fillId="0" borderId="0"/>
    <xf numFmtId="43"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0" fontId="44" fillId="0" borderId="0"/>
    <xf numFmtId="43" fontId="47" fillId="0" borderId="0" applyFont="0" applyFill="0" applyBorder="0" applyAlignment="0" applyProtection="0"/>
    <xf numFmtId="44" fontId="47" fillId="0" borderId="0" applyFont="0" applyFill="0" applyBorder="0" applyAlignment="0" applyProtection="0"/>
    <xf numFmtId="0" fontId="47" fillId="0" borderId="0"/>
    <xf numFmtId="9" fontId="47" fillId="0" borderId="0" applyFont="0" applyFill="0" applyBorder="0" applyAlignment="0" applyProtection="0"/>
    <xf numFmtId="0" fontId="48" fillId="0" borderId="0" applyNumberFormat="0" applyFill="0" applyBorder="0" applyAlignment="0" applyProtection="0"/>
    <xf numFmtId="43" fontId="28" fillId="0" borderId="0" applyFont="0" applyFill="0" applyBorder="0" applyAlignment="0" applyProtection="0"/>
    <xf numFmtId="44" fontId="28" fillId="0" borderId="0" applyFont="0" applyFill="0" applyBorder="0" applyAlignment="0" applyProtection="0"/>
  </cellStyleXfs>
  <cellXfs count="231">
    <xf numFmtId="0" fontId="0" fillId="0" borderId="0" xfId="0"/>
    <xf numFmtId="0" fontId="0" fillId="0" borderId="0" xfId="0" applyAlignment="1">
      <alignment wrapText="1"/>
    </xf>
    <xf numFmtId="0" fontId="2" fillId="0" borderId="0" xfId="0" applyFont="1" applyAlignment="1">
      <alignment horizontal="left" vertical="center" wrapText="1"/>
    </xf>
    <xf numFmtId="0" fontId="3" fillId="0" borderId="0" xfId="0" applyFont="1"/>
    <xf numFmtId="0" fontId="3" fillId="0" borderId="0" xfId="0" applyFont="1" applyAlignment="1">
      <alignment wrapText="1"/>
    </xf>
    <xf numFmtId="0" fontId="4" fillId="0" borderId="0" xfId="0" applyFont="1" applyAlignment="1">
      <alignment horizontal="left" vertical="center" wrapText="1"/>
    </xf>
    <xf numFmtId="0" fontId="0" fillId="2" borderId="3" xfId="0" applyFill="1" applyBorder="1"/>
    <xf numFmtId="0" fontId="2" fillId="2" borderId="4" xfId="0" applyFont="1" applyFill="1" applyBorder="1" applyAlignment="1">
      <alignment horizontal="left" vertical="center" wrapText="1"/>
    </xf>
    <xf numFmtId="0" fontId="0" fillId="0" borderId="5" xfId="0" applyBorder="1"/>
    <xf numFmtId="0" fontId="2" fillId="2" borderId="6" xfId="0" applyFont="1" applyFill="1" applyBorder="1" applyAlignment="1">
      <alignment horizontal="left" vertical="center" wrapText="1"/>
    </xf>
    <xf numFmtId="0" fontId="0" fillId="0" borderId="7" xfId="0" applyBorder="1"/>
    <xf numFmtId="0" fontId="2" fillId="4" borderId="4" xfId="0" applyFont="1" applyFill="1" applyBorder="1" applyAlignment="1">
      <alignment horizontal="left" vertical="center" wrapText="1"/>
    </xf>
    <xf numFmtId="0" fontId="2" fillId="4" borderId="6" xfId="0" applyFont="1" applyFill="1" applyBorder="1" applyAlignment="1">
      <alignment horizontal="left" vertical="center" wrapText="1"/>
    </xf>
    <xf numFmtId="0" fontId="0" fillId="4" borderId="3" xfId="0" applyFill="1" applyBorder="1"/>
    <xf numFmtId="0" fontId="4" fillId="4" borderId="2" xfId="0" applyFont="1" applyFill="1" applyBorder="1" applyAlignment="1">
      <alignment horizontal="left" vertical="center" wrapText="1"/>
    </xf>
    <xf numFmtId="0" fontId="0" fillId="3" borderId="0" xfId="0" applyFill="1" applyAlignment="1">
      <alignment wrapText="1"/>
    </xf>
    <xf numFmtId="0" fontId="0" fillId="0" borderId="1" xfId="0" applyBorder="1" applyAlignment="1">
      <alignment wrapText="1"/>
    </xf>
    <xf numFmtId="0" fontId="5" fillId="3" borderId="0" xfId="0" applyFont="1" applyFill="1" applyAlignment="1">
      <alignment vertical="top"/>
    </xf>
    <xf numFmtId="0" fontId="6" fillId="0" borderId="1" xfId="0" applyFont="1" applyBorder="1" applyAlignment="1">
      <alignment vertical="top" wrapText="1"/>
    </xf>
    <xf numFmtId="0" fontId="1" fillId="0" borderId="0" xfId="1"/>
    <xf numFmtId="0" fontId="7" fillId="0" borderId="0" xfId="0" applyFont="1"/>
    <xf numFmtId="0" fontId="1" fillId="0" borderId="0" xfId="1" applyAlignment="1">
      <alignment wrapText="1"/>
    </xf>
    <xf numFmtId="0" fontId="7" fillId="0" borderId="0" xfId="0" applyFont="1" applyFill="1"/>
    <xf numFmtId="0" fontId="8" fillId="0" borderId="0" xfId="0" applyFont="1" applyFill="1"/>
    <xf numFmtId="0" fontId="1" fillId="0" borderId="0" xfId="1" applyAlignment="1">
      <alignment horizontal="right" wrapText="1"/>
    </xf>
    <xf numFmtId="0" fontId="10" fillId="0" borderId="0" xfId="0" applyFont="1"/>
    <xf numFmtId="0" fontId="9" fillId="0" borderId="0" xfId="0" applyFont="1"/>
    <xf numFmtId="0" fontId="12" fillId="0" borderId="0" xfId="0" applyFont="1"/>
    <xf numFmtId="0" fontId="13" fillId="0" borderId="0" xfId="0" applyFont="1"/>
    <xf numFmtId="0" fontId="14" fillId="0" borderId="0" xfId="1" applyFont="1" applyAlignment="1">
      <alignment horizontal="right" wrapText="1"/>
    </xf>
    <xf numFmtId="0" fontId="10" fillId="0" borderId="0" xfId="0" applyFont="1" applyAlignment="1">
      <alignment wrapText="1"/>
    </xf>
    <xf numFmtId="0" fontId="15" fillId="0" borderId="0" xfId="1" applyFont="1" applyAlignment="1">
      <alignment horizontal="right" wrapText="1"/>
    </xf>
    <xf numFmtId="0" fontId="12" fillId="0" borderId="0" xfId="0" applyFont="1" applyAlignment="1">
      <alignment wrapText="1"/>
    </xf>
    <xf numFmtId="0" fontId="11" fillId="0" borderId="0" xfId="0" applyFont="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5" fillId="0" borderId="0" xfId="1" applyFont="1" applyAlignment="1">
      <alignment horizontal="center" vertical="center" wrapText="1"/>
    </xf>
    <xf numFmtId="0" fontId="16" fillId="0" borderId="0" xfId="0" applyFont="1" applyAlignment="1">
      <alignment horizontal="left" vertical="center" wrapText="1"/>
    </xf>
    <xf numFmtId="0" fontId="14" fillId="0" borderId="0" xfId="1" applyFont="1"/>
    <xf numFmtId="0" fontId="17" fillId="0" borderId="0" xfId="0" applyFont="1"/>
    <xf numFmtId="0" fontId="0" fillId="0" borderId="0" xfId="0" applyFont="1" applyAlignment="1">
      <alignment wrapText="1"/>
    </xf>
    <xf numFmtId="0" fontId="1" fillId="0" borderId="0" xfId="1" applyFont="1" applyAlignment="1">
      <alignment wrapText="1"/>
    </xf>
    <xf numFmtId="0" fontId="14" fillId="0" borderId="0" xfId="1" applyFont="1" applyAlignment="1">
      <alignment wrapText="1"/>
    </xf>
    <xf numFmtId="0" fontId="1" fillId="0" borderId="0" xfId="1" applyAlignment="1"/>
    <xf numFmtId="0" fontId="20" fillId="0" borderId="9" xfId="0" applyFont="1" applyBorder="1" applyAlignment="1">
      <alignment vertical="center" wrapText="1"/>
    </xf>
    <xf numFmtId="0" fontId="21" fillId="0" borderId="0" xfId="0" applyFont="1"/>
    <xf numFmtId="0" fontId="3" fillId="0" borderId="0" xfId="0" applyFont="1" applyAlignment="1">
      <alignment horizontal="center"/>
    </xf>
    <xf numFmtId="0" fontId="11" fillId="0" borderId="0" xfId="0" applyFont="1" applyAlignment="1">
      <alignment horizontal="left" vertical="center" wrapText="1" indent="12"/>
    </xf>
    <xf numFmtId="0" fontId="7" fillId="5" borderId="0" xfId="0" applyFont="1" applyFill="1"/>
    <xf numFmtId="0" fontId="7" fillId="0" borderId="0" xfId="0" applyFont="1" applyAlignment="1">
      <alignment wrapText="1"/>
    </xf>
    <xf numFmtId="0" fontId="3" fillId="0" borderId="1" xfId="0" applyFont="1" applyBorder="1"/>
    <xf numFmtId="0" fontId="1" fillId="0" borderId="1" xfId="1" applyBorder="1"/>
    <xf numFmtId="0" fontId="3" fillId="4" borderId="1" xfId="0" applyFont="1" applyFill="1" applyBorder="1"/>
    <xf numFmtId="164" fontId="3" fillId="0" borderId="1" xfId="0" applyNumberFormat="1" applyFont="1" applyBorder="1" applyAlignment="1">
      <alignment horizontal="left"/>
    </xf>
    <xf numFmtId="0" fontId="3" fillId="6" borderId="1" xfId="0" applyFont="1" applyFill="1" applyBorder="1"/>
    <xf numFmtId="0" fontId="11" fillId="0" borderId="0" xfId="0" applyFont="1"/>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3" fillId="0" borderId="0" xfId="0" applyFont="1" applyAlignment="1">
      <alignment vertical="center" wrapText="1"/>
    </xf>
    <xf numFmtId="0" fontId="26" fillId="0" borderId="0" xfId="0" applyFont="1"/>
    <xf numFmtId="164" fontId="26" fillId="0" borderId="0" xfId="0" applyNumberFormat="1" applyFont="1" applyAlignment="1">
      <alignment horizontal="left"/>
    </xf>
    <xf numFmtId="0" fontId="27" fillId="0" borderId="0" xfId="0" applyFont="1" applyAlignment="1">
      <alignment vertical="center"/>
    </xf>
    <xf numFmtId="0" fontId="0" fillId="0" borderId="0" xfId="0" applyAlignment="1">
      <alignment horizontal="left"/>
    </xf>
    <xf numFmtId="0" fontId="0" fillId="0" borderId="5" xfId="0" applyBorder="1" applyAlignment="1">
      <alignment horizontal="left"/>
    </xf>
    <xf numFmtId="0" fontId="0" fillId="0" borderId="7" xfId="0" applyBorder="1" applyAlignment="1">
      <alignment horizontal="left"/>
    </xf>
    <xf numFmtId="0" fontId="19" fillId="0" borderId="0" xfId="0" quotePrefix="1" applyFont="1" applyBorder="1" applyAlignment="1">
      <alignment vertical="top" wrapText="1"/>
    </xf>
    <xf numFmtId="0" fontId="0" fillId="0" borderId="0" xfId="0"/>
    <xf numFmtId="0" fontId="10" fillId="0" borderId="0" xfId="0" applyFont="1" applyFill="1"/>
    <xf numFmtId="0" fontId="0" fillId="0" borderId="0" xfId="0"/>
    <xf numFmtId="0" fontId="10" fillId="0" borderId="0" xfId="0" applyFont="1" applyFill="1" applyAlignment="1">
      <alignment wrapText="1"/>
    </xf>
    <xf numFmtId="0" fontId="20" fillId="0" borderId="9" xfId="0" applyFont="1" applyFill="1" applyBorder="1" applyAlignment="1">
      <alignment vertical="center" wrapText="1"/>
    </xf>
    <xf numFmtId="0" fontId="3" fillId="0" borderId="0" xfId="0" applyFont="1" applyFill="1"/>
    <xf numFmtId="0" fontId="6" fillId="0" borderId="0" xfId="0" applyFont="1" applyBorder="1" applyAlignment="1">
      <alignment vertical="top" wrapText="1"/>
    </xf>
    <xf numFmtId="0" fontId="0" fillId="0" borderId="0" xfId="0" applyBorder="1" applyAlignment="1">
      <alignment wrapText="1"/>
    </xf>
    <xf numFmtId="0" fontId="0" fillId="0" borderId="0" xfId="0"/>
    <xf numFmtId="0" fontId="5" fillId="3" borderId="0" xfId="0" applyFont="1" applyFill="1" applyAlignment="1">
      <alignment vertical="top" wrapText="1"/>
    </xf>
    <xf numFmtId="0" fontId="5" fillId="3" borderId="0" xfId="0" quotePrefix="1" applyFont="1" applyFill="1" applyAlignment="1">
      <alignment vertical="top"/>
    </xf>
    <xf numFmtId="0" fontId="6" fillId="0" borderId="1" xfId="0" applyFont="1" applyBorder="1" applyAlignment="1">
      <alignment horizontal="right" vertical="top" wrapText="1"/>
    </xf>
    <xf numFmtId="0" fontId="0" fillId="0" borderId="0" xfId="0"/>
    <xf numFmtId="0" fontId="6" fillId="0" borderId="1" xfId="0" quotePrefix="1" applyFont="1" applyBorder="1" applyAlignment="1">
      <alignment horizontal="right" vertical="top" wrapText="1"/>
    </xf>
    <xf numFmtId="0" fontId="5" fillId="3" borderId="0" xfId="0" quotePrefix="1" applyFont="1" applyFill="1" applyAlignment="1">
      <alignment horizontal="right" vertical="top"/>
    </xf>
    <xf numFmtId="0" fontId="0" fillId="0" borderId="0" xfId="0"/>
    <xf numFmtId="0" fontId="0" fillId="0" borderId="0" xfId="0"/>
    <xf numFmtId="0" fontId="6" fillId="0" borderId="12" xfId="0" applyFont="1" applyFill="1" applyBorder="1" applyAlignment="1">
      <alignment vertical="top" wrapText="1"/>
    </xf>
    <xf numFmtId="0" fontId="6" fillId="0" borderId="12" xfId="0" applyFont="1" applyFill="1" applyBorder="1" applyAlignment="1">
      <alignment horizontal="left" vertical="top" wrapText="1" indent="3"/>
    </xf>
    <xf numFmtId="0" fontId="46" fillId="0" borderId="12" xfId="0" applyFont="1" applyFill="1" applyBorder="1" applyAlignment="1">
      <alignment vertical="top" wrapText="1"/>
    </xf>
    <xf numFmtId="0" fontId="46" fillId="0" borderId="1" xfId="0" applyFont="1" applyFill="1" applyBorder="1" applyAlignment="1">
      <alignment vertical="top" wrapText="1"/>
    </xf>
    <xf numFmtId="0" fontId="6" fillId="0" borderId="1" xfId="0" applyFont="1" applyFill="1" applyBorder="1" applyAlignment="1">
      <alignment vertical="top" wrapText="1"/>
    </xf>
    <xf numFmtId="0" fontId="0" fillId="0" borderId="0" xfId="0"/>
    <xf numFmtId="0" fontId="45" fillId="38" borderId="0" xfId="0" applyFont="1" applyFill="1" applyAlignment="1">
      <alignment wrapText="1"/>
    </xf>
    <xf numFmtId="0" fontId="4" fillId="2" borderId="2" xfId="0" applyFont="1" applyFill="1" applyBorder="1" applyAlignment="1">
      <alignment horizontal="left" vertical="center"/>
    </xf>
    <xf numFmtId="0" fontId="0" fillId="0" borderId="0" xfId="0"/>
    <xf numFmtId="0" fontId="30" fillId="3" borderId="0" xfId="0" applyFont="1" applyFill="1" applyAlignment="1">
      <alignment horizontal="center" vertical="top" wrapText="1"/>
    </xf>
    <xf numFmtId="0" fontId="30" fillId="38" borderId="0" xfId="0" applyFont="1" applyFill="1" applyAlignment="1">
      <alignment horizontal="center" vertical="top" wrapText="1"/>
    </xf>
    <xf numFmtId="165" fontId="5" fillId="38" borderId="0" xfId="0" applyNumberFormat="1" applyFont="1" applyFill="1" applyAlignment="1">
      <alignment vertical="top"/>
    </xf>
    <xf numFmtId="0" fontId="12" fillId="0" borderId="0" xfId="0" applyFont="1" applyAlignment="1">
      <alignment vertical="top"/>
    </xf>
    <xf numFmtId="0" fontId="18" fillId="0" borderId="0" xfId="0" applyFont="1" applyAlignment="1">
      <alignment vertical="top" wrapText="1"/>
    </xf>
    <xf numFmtId="0" fontId="12" fillId="0" borderId="0" xfId="0" applyFont="1" applyAlignment="1">
      <alignment vertical="top" wrapText="1"/>
    </xf>
    <xf numFmtId="0" fontId="11" fillId="0" borderId="0" xfId="0" applyFont="1" applyAlignment="1">
      <alignment horizontal="justify" vertical="top"/>
    </xf>
    <xf numFmtId="0" fontId="12" fillId="0" borderId="0" xfId="0" applyFont="1" applyAlignment="1">
      <alignment horizontal="justify" vertical="top"/>
    </xf>
    <xf numFmtId="0" fontId="12" fillId="0" borderId="0" xfId="0" applyFont="1" applyAlignment="1">
      <alignment horizontal="left" vertical="top" wrapText="1"/>
    </xf>
    <xf numFmtId="0" fontId="11" fillId="0" borderId="0" xfId="0" applyFont="1" applyAlignment="1">
      <alignment vertical="top"/>
    </xf>
    <xf numFmtId="0" fontId="20" fillId="0" borderId="9" xfId="0" applyFont="1" applyBorder="1" applyAlignment="1">
      <alignment vertical="top" wrapText="1"/>
    </xf>
    <xf numFmtId="0" fontId="1" fillId="0" borderId="0" xfId="1" applyAlignment="1">
      <alignment horizontal="right" vertical="top" wrapText="1"/>
    </xf>
    <xf numFmtId="0" fontId="3" fillId="0" borderId="0" xfId="0" applyFont="1" applyAlignment="1">
      <alignment vertical="top"/>
    </xf>
    <xf numFmtId="0" fontId="20" fillId="0" borderId="8" xfId="0" applyFont="1" applyBorder="1" applyAlignment="1" applyProtection="1">
      <alignment horizontal="center" vertical="center" wrapText="1"/>
      <protection locked="0"/>
    </xf>
    <xf numFmtId="0" fontId="0" fillId="0" borderId="8" xfId="0" applyBorder="1" applyProtection="1">
      <protection locked="0"/>
    </xf>
    <xf numFmtId="0" fontId="0" fillId="0" borderId="5" xfId="0" applyBorder="1" applyAlignment="1" applyProtection="1">
      <alignment horizontal="left"/>
      <protection locked="0"/>
    </xf>
    <xf numFmtId="0" fontId="46" fillId="0" borderId="1" xfId="0" applyFont="1" applyBorder="1" applyAlignment="1" applyProtection="1">
      <alignment wrapText="1"/>
      <protection locked="0"/>
    </xf>
    <xf numFmtId="0" fontId="0" fillId="0" borderId="0" xfId="0" applyProtection="1">
      <protection locked="0"/>
    </xf>
    <xf numFmtId="0" fontId="10" fillId="0" borderId="0" xfId="0" applyFont="1" applyAlignment="1" applyProtection="1">
      <alignment wrapText="1"/>
      <protection locked="0"/>
    </xf>
    <xf numFmtId="0" fontId="0" fillId="0" borderId="0" xfId="0" applyAlignment="1" applyProtection="1">
      <alignment wrapText="1"/>
      <protection locked="0"/>
    </xf>
    <xf numFmtId="0" fontId="0" fillId="0" borderId="1" xfId="0" applyBorder="1" applyAlignment="1" applyProtection="1">
      <alignment wrapText="1"/>
      <protection locked="0"/>
    </xf>
    <xf numFmtId="0" fontId="0" fillId="0" borderId="0" xfId="0" applyBorder="1" applyAlignment="1" applyProtection="1">
      <alignment wrapText="1"/>
      <protection locked="0"/>
    </xf>
    <xf numFmtId="0" fontId="0" fillId="0" borderId="1" xfId="0" applyFill="1" applyBorder="1" applyAlignment="1" applyProtection="1">
      <alignment wrapText="1"/>
      <protection locked="0"/>
    </xf>
    <xf numFmtId="0" fontId="49" fillId="0" borderId="0" xfId="0" applyFont="1"/>
    <xf numFmtId="166" fontId="5" fillId="3" borderId="0" xfId="53" quotePrefix="1" applyNumberFormat="1" applyFont="1" applyFill="1" applyAlignment="1">
      <alignment horizontal="right" vertical="top"/>
    </xf>
    <xf numFmtId="0" fontId="0" fillId="0" borderId="0" xfId="0" applyAlignment="1">
      <alignment horizontal="center"/>
    </xf>
    <xf numFmtId="0" fontId="30" fillId="39" borderId="1" xfId="0" applyFont="1" applyFill="1" applyBorder="1" applyAlignment="1">
      <alignment horizontal="left" wrapText="1"/>
    </xf>
    <xf numFmtId="0" fontId="30" fillId="39" borderId="1" xfId="0" applyFont="1" applyFill="1" applyBorder="1" applyAlignment="1">
      <alignment horizontal="center" wrapText="1"/>
    </xf>
    <xf numFmtId="0" fontId="30" fillId="39" borderId="1" xfId="0" applyFont="1" applyFill="1" applyBorder="1" applyAlignment="1">
      <alignment wrapText="1"/>
    </xf>
    <xf numFmtId="0" fontId="0" fillId="0" borderId="1" xfId="0" applyBorder="1"/>
    <xf numFmtId="49" fontId="0" fillId="0" borderId="1" xfId="0" applyNumberFormat="1" applyBorder="1" applyAlignment="1">
      <alignment horizontal="left"/>
    </xf>
    <xf numFmtId="49" fontId="0" fillId="42" borderId="1" xfId="0" applyNumberFormat="1" applyFill="1" applyBorder="1" applyAlignment="1">
      <alignment horizontal="left"/>
    </xf>
    <xf numFmtId="0" fontId="0" fillId="0" borderId="0" xfId="0" applyAlignment="1" applyProtection="1">
      <alignment horizontal="left"/>
      <protection locked="0"/>
    </xf>
    <xf numFmtId="0" fontId="0" fillId="0" borderId="0" xfId="0" applyAlignment="1" applyProtection="1">
      <alignment horizontal="center"/>
      <protection locked="0"/>
    </xf>
    <xf numFmtId="0" fontId="30" fillId="39" borderId="1" xfId="0" applyFont="1" applyFill="1" applyBorder="1" applyAlignment="1" applyProtection="1">
      <alignment horizontal="left" wrapText="1"/>
      <protection locked="0"/>
    </xf>
    <xf numFmtId="0" fontId="30" fillId="39" borderId="1" xfId="0" applyFont="1" applyFill="1" applyBorder="1" applyAlignment="1" applyProtection="1">
      <alignment horizontal="center" wrapText="1"/>
      <protection locked="0"/>
    </xf>
    <xf numFmtId="0" fontId="30" fillId="39" borderId="1" xfId="0" applyFont="1" applyFill="1" applyBorder="1" applyAlignment="1" applyProtection="1">
      <alignment wrapText="1"/>
      <protection locked="0"/>
    </xf>
    <xf numFmtId="0" fontId="0" fillId="46" borderId="4" xfId="0" applyFill="1" applyBorder="1" applyAlignment="1">
      <alignment horizontal="center" vertical="center" wrapText="1"/>
    </xf>
    <xf numFmtId="0" fontId="0" fillId="46" borderId="1" xfId="0" applyFill="1" applyBorder="1" applyAlignment="1">
      <alignment horizontal="center" vertical="center" wrapText="1"/>
    </xf>
    <xf numFmtId="0" fontId="0" fillId="46" borderId="5" xfId="0" applyFill="1" applyBorder="1" applyAlignment="1">
      <alignment horizontal="center" vertical="center" wrapText="1"/>
    </xf>
    <xf numFmtId="0" fontId="0" fillId="47" borderId="4" xfId="0" applyFill="1" applyBorder="1" applyAlignment="1">
      <alignment horizontal="center" vertical="center" wrapText="1"/>
    </xf>
    <xf numFmtId="0" fontId="0" fillId="47" borderId="1" xfId="0" applyFill="1" applyBorder="1" applyAlignment="1">
      <alignment horizontal="center" vertical="center" wrapText="1"/>
    </xf>
    <xf numFmtId="0" fontId="0" fillId="47" borderId="5" xfId="0" applyFill="1" applyBorder="1" applyAlignment="1">
      <alignment horizontal="center" vertical="center" wrapText="1"/>
    </xf>
    <xf numFmtId="0" fontId="0" fillId="48" borderId="4" xfId="0" applyFill="1" applyBorder="1" applyAlignment="1">
      <alignment horizontal="center" vertical="center" wrapText="1"/>
    </xf>
    <xf numFmtId="0" fontId="0" fillId="48" borderId="1" xfId="0" applyFill="1" applyBorder="1" applyAlignment="1">
      <alignment horizontal="center" vertical="center" wrapText="1"/>
    </xf>
    <xf numFmtId="0" fontId="0" fillId="48" borderId="5" xfId="0" applyFill="1" applyBorder="1" applyAlignment="1">
      <alignment horizontal="center" vertical="center" wrapText="1"/>
    </xf>
    <xf numFmtId="49" fontId="0" fillId="0" borderId="1" xfId="0" applyNumberFormat="1" applyBorder="1" applyAlignment="1" applyProtection="1">
      <alignment horizontal="left"/>
      <protection locked="0"/>
    </xf>
    <xf numFmtId="49" fontId="0" fillId="0" borderId="1" xfId="0" applyNumberFormat="1" applyBorder="1" applyAlignment="1" applyProtection="1">
      <alignment horizontal="center"/>
      <protection locked="0"/>
    </xf>
    <xf numFmtId="49" fontId="0" fillId="42" borderId="1" xfId="0" applyNumberFormat="1" applyFill="1" applyBorder="1" applyAlignment="1" applyProtection="1">
      <alignment horizontal="left"/>
      <protection locked="0"/>
    </xf>
    <xf numFmtId="0" fontId="0" fillId="50" borderId="0" xfId="0" applyFill="1"/>
    <xf numFmtId="0" fontId="0" fillId="50" borderId="0" xfId="0" applyFill="1" applyAlignment="1">
      <alignment horizontal="left"/>
    </xf>
    <xf numFmtId="0" fontId="0" fillId="50" borderId="0" xfId="0" applyFill="1" applyAlignment="1" applyProtection="1">
      <alignment horizontal="left"/>
      <protection locked="0"/>
    </xf>
    <xf numFmtId="0" fontId="0" fillId="50" borderId="0" xfId="0" applyFill="1" applyAlignment="1" applyProtection="1">
      <alignment horizontal="center"/>
      <protection locked="0"/>
    </xf>
    <xf numFmtId="0" fontId="0" fillId="50" borderId="0" xfId="0" applyFill="1" applyProtection="1">
      <protection locked="0"/>
    </xf>
    <xf numFmtId="0" fontId="0" fillId="50" borderId="0" xfId="0" applyFill="1" applyAlignment="1" applyProtection="1">
      <alignment wrapText="1"/>
      <protection locked="0"/>
    </xf>
    <xf numFmtId="0" fontId="53" fillId="0" borderId="0" xfId="0" applyFont="1" applyAlignment="1">
      <alignment horizontal="left"/>
    </xf>
    <xf numFmtId="0" fontId="54" fillId="0" borderId="0" xfId="0" applyFont="1"/>
    <xf numFmtId="0" fontId="50" fillId="0" borderId="0" xfId="0" applyFont="1"/>
    <xf numFmtId="0" fontId="55" fillId="0" borderId="0" xfId="0" applyFont="1"/>
    <xf numFmtId="0" fontId="30" fillId="39" borderId="1" xfId="0" applyFont="1" applyFill="1" applyBorder="1" applyAlignment="1" applyProtection="1">
      <alignment horizontal="left" wrapText="1"/>
    </xf>
    <xf numFmtId="0" fontId="30" fillId="39" borderId="1" xfId="0" applyFont="1" applyFill="1" applyBorder="1" applyAlignment="1" applyProtection="1">
      <alignment horizontal="center" wrapText="1"/>
    </xf>
    <xf numFmtId="0" fontId="30" fillId="39" borderId="1" xfId="0" applyFont="1" applyFill="1" applyBorder="1" applyAlignment="1" applyProtection="1">
      <alignment wrapText="1"/>
    </xf>
    <xf numFmtId="0" fontId="11" fillId="40" borderId="1" xfId="0" applyFont="1" applyFill="1" applyBorder="1" applyAlignment="1" applyProtection="1">
      <alignment horizontal="center" wrapText="1"/>
    </xf>
    <xf numFmtId="0" fontId="11" fillId="41" borderId="1" xfId="0" applyFont="1" applyFill="1" applyBorder="1" applyAlignment="1" applyProtection="1">
      <alignment horizontal="center" wrapText="1"/>
    </xf>
    <xf numFmtId="0" fontId="0" fillId="0" borderId="0" xfId="0" applyAlignment="1" applyProtection="1">
      <alignment wrapText="1"/>
    </xf>
    <xf numFmtId="0" fontId="0" fillId="0" borderId="1" xfId="0" applyBorder="1" applyProtection="1"/>
    <xf numFmtId="49" fontId="0" fillId="0" borderId="1" xfId="0" applyNumberFormat="1" applyBorder="1" applyAlignment="1" applyProtection="1">
      <alignment horizontal="left"/>
    </xf>
    <xf numFmtId="49" fontId="0" fillId="0" borderId="1" xfId="0" applyNumberFormat="1" applyBorder="1" applyAlignment="1" applyProtection="1">
      <alignment horizontal="center"/>
    </xf>
    <xf numFmtId="49" fontId="0" fillId="0" borderId="1" xfId="0" applyNumberFormat="1" applyBorder="1" applyProtection="1"/>
    <xf numFmtId="167" fontId="0" fillId="0" borderId="1" xfId="53" applyNumberFormat="1" applyFont="1" applyBorder="1" applyAlignment="1" applyProtection="1">
      <alignment horizontal="left"/>
    </xf>
    <xf numFmtId="0" fontId="0" fillId="0" borderId="0" xfId="0" applyProtection="1"/>
    <xf numFmtId="49" fontId="0" fillId="42" borderId="1" xfId="0" applyNumberFormat="1" applyFill="1" applyBorder="1" applyAlignment="1" applyProtection="1">
      <alignment horizontal="left"/>
    </xf>
    <xf numFmtId="0" fontId="0" fillId="0" borderId="0" xfId="0" applyAlignment="1" applyProtection="1">
      <alignment horizontal="left"/>
    </xf>
    <xf numFmtId="0" fontId="0" fillId="0" borderId="0" xfId="0" applyAlignment="1" applyProtection="1">
      <alignment horizontal="center"/>
    </xf>
    <xf numFmtId="3" fontId="50" fillId="0" borderId="1" xfId="0" applyNumberFormat="1" applyFont="1" applyBorder="1" applyAlignment="1" applyProtection="1">
      <alignment horizontal="right"/>
    </xf>
    <xf numFmtId="0" fontId="29" fillId="0" borderId="0" xfId="0" applyFont="1" applyAlignment="1" applyProtection="1">
      <alignment horizontal="center"/>
    </xf>
    <xf numFmtId="0" fontId="51" fillId="0" borderId="0" xfId="0" applyFont="1" applyAlignment="1" applyProtection="1">
      <alignment horizontal="left"/>
    </xf>
    <xf numFmtId="0" fontId="12" fillId="0" borderId="0" xfId="0" applyFont="1" applyAlignment="1" applyProtection="1">
      <alignment horizontal="center"/>
    </xf>
    <xf numFmtId="0" fontId="11" fillId="0" borderId="0" xfId="0" applyFont="1" applyAlignment="1" applyProtection="1">
      <alignment horizontal="left"/>
    </xf>
    <xf numFmtId="0" fontId="11" fillId="0" borderId="0" xfId="0" applyFont="1" applyAlignment="1" applyProtection="1">
      <alignment horizontal="center"/>
    </xf>
    <xf numFmtId="0" fontId="20" fillId="0" borderId="9" xfId="0" applyFont="1" applyBorder="1" applyAlignment="1" applyProtection="1">
      <alignment vertical="center" wrapText="1"/>
    </xf>
    <xf numFmtId="0" fontId="1" fillId="0" borderId="0" xfId="1" applyAlignment="1" applyProtection="1">
      <alignment horizontal="right" wrapText="1"/>
    </xf>
    <xf numFmtId="0" fontId="30" fillId="3" borderId="0" xfId="0" applyFont="1" applyFill="1" applyAlignment="1" applyProtection="1">
      <alignment vertical="top" wrapText="1"/>
    </xf>
    <xf numFmtId="167" fontId="0" fillId="0" borderId="1" xfId="53" applyNumberFormat="1" applyFont="1" applyBorder="1" applyAlignment="1" applyProtection="1">
      <alignment horizontal="center"/>
    </xf>
    <xf numFmtId="167" fontId="0" fillId="42" borderId="1" xfId="53" applyNumberFormat="1" applyFont="1" applyFill="1" applyBorder="1" applyAlignment="1" applyProtection="1">
      <alignment horizontal="center"/>
    </xf>
    <xf numFmtId="0" fontId="52" fillId="44" borderId="24" xfId="0" applyFont="1" applyFill="1" applyBorder="1" applyAlignment="1">
      <alignment horizontal="center" vertical="center" wrapText="1"/>
    </xf>
    <xf numFmtId="0" fontId="16" fillId="45" borderId="24" xfId="0" applyFont="1" applyFill="1" applyBorder="1" applyAlignment="1">
      <alignment horizontal="center" vertical="center" wrapText="1"/>
    </xf>
    <xf numFmtId="44" fontId="0" fillId="0" borderId="25" xfId="54" applyFont="1" applyBorder="1" applyProtection="1">
      <protection locked="0"/>
    </xf>
    <xf numFmtId="44" fontId="0" fillId="0" borderId="26" xfId="54" applyFont="1" applyBorder="1" applyProtection="1">
      <protection locked="0"/>
    </xf>
    <xf numFmtId="168" fontId="0" fillId="0" borderId="4" xfId="54" applyNumberFormat="1" applyFont="1" applyBorder="1" applyProtection="1">
      <protection locked="0"/>
    </xf>
    <xf numFmtId="168" fontId="0" fillId="0" borderId="1" xfId="54" applyNumberFormat="1" applyFont="1" applyBorder="1" applyProtection="1">
      <protection locked="0"/>
    </xf>
    <xf numFmtId="168" fontId="0" fillId="0" borderId="5" xfId="54" applyNumberFormat="1" applyFont="1" applyBorder="1" applyProtection="1">
      <protection locked="0"/>
    </xf>
    <xf numFmtId="168" fontId="0" fillId="49" borderId="4" xfId="54" applyNumberFormat="1" applyFont="1" applyFill="1" applyBorder="1"/>
    <xf numFmtId="168" fontId="0" fillId="49" borderId="1" xfId="54" applyNumberFormat="1" applyFont="1" applyFill="1" applyBorder="1"/>
    <xf numFmtId="168" fontId="0" fillId="49" borderId="5" xfId="54" applyNumberFormat="1" applyFont="1" applyFill="1" applyBorder="1"/>
    <xf numFmtId="168" fontId="0" fillId="0" borderId="6" xfId="54" applyNumberFormat="1" applyFont="1" applyBorder="1" applyProtection="1">
      <protection locked="0"/>
    </xf>
    <xf numFmtId="168" fontId="0" fillId="0" borderId="23" xfId="54" applyNumberFormat="1" applyFont="1" applyBorder="1" applyProtection="1">
      <protection locked="0"/>
    </xf>
    <xf numFmtId="168" fontId="0" fillId="0" borderId="7" xfId="54" applyNumberFormat="1" applyFont="1" applyBorder="1" applyProtection="1">
      <protection locked="0"/>
    </xf>
    <xf numFmtId="168" fontId="0" fillId="49" borderId="6" xfId="54" applyNumberFormat="1" applyFont="1" applyFill="1" applyBorder="1"/>
    <xf numFmtId="168" fontId="0" fillId="49" borderId="23" xfId="54" applyNumberFormat="1" applyFont="1" applyFill="1" applyBorder="1"/>
    <xf numFmtId="168" fontId="0" fillId="49" borderId="7" xfId="54" applyNumberFormat="1" applyFont="1" applyFill="1" applyBorder="1"/>
    <xf numFmtId="0" fontId="0" fillId="51" borderId="2" xfId="0" applyFill="1" applyBorder="1"/>
    <xf numFmtId="0" fontId="56" fillId="51" borderId="22" xfId="0" applyFont="1" applyFill="1" applyBorder="1"/>
    <xf numFmtId="0" fontId="0" fillId="51" borderId="22" xfId="0" applyFill="1" applyBorder="1"/>
    <xf numFmtId="0" fontId="0" fillId="51" borderId="3" xfId="0" applyFill="1" applyBorder="1"/>
    <xf numFmtId="0" fontId="0" fillId="51" borderId="27" xfId="0" applyFill="1" applyBorder="1"/>
    <xf numFmtId="0" fontId="30" fillId="51" borderId="0" xfId="0" applyFont="1" applyFill="1" applyBorder="1" applyAlignment="1">
      <alignment vertical="center"/>
    </xf>
    <xf numFmtId="0" fontId="0" fillId="51" borderId="0" xfId="0" applyFill="1" applyBorder="1" applyAlignment="1">
      <alignment vertical="center"/>
    </xf>
    <xf numFmtId="164" fontId="0" fillId="51" borderId="0" xfId="0" applyNumberFormat="1" applyFill="1" applyBorder="1" applyAlignment="1">
      <alignment vertical="center"/>
    </xf>
    <xf numFmtId="0" fontId="0" fillId="51" borderId="28" xfId="0" applyFill="1" applyBorder="1"/>
    <xf numFmtId="0" fontId="0" fillId="51" borderId="29" xfId="0" applyFill="1" applyBorder="1"/>
    <xf numFmtId="0" fontId="30" fillId="51" borderId="30" xfId="0" applyFont="1" applyFill="1" applyBorder="1" applyAlignment="1">
      <alignment vertical="center"/>
    </xf>
    <xf numFmtId="0" fontId="0" fillId="51" borderId="30" xfId="0" applyFill="1" applyBorder="1" applyAlignment="1">
      <alignment vertical="center"/>
    </xf>
    <xf numFmtId="164" fontId="0" fillId="51" borderId="30" xfId="0" applyNumberFormat="1" applyFill="1" applyBorder="1" applyAlignment="1">
      <alignment vertical="center"/>
    </xf>
    <xf numFmtId="0" fontId="0" fillId="51" borderId="31" xfId="0" applyFill="1" applyBorder="1"/>
    <xf numFmtId="0" fontId="30" fillId="51" borderId="0" xfId="0" applyFont="1" applyFill="1" applyBorder="1" applyAlignment="1">
      <alignment vertical="top" wrapText="1"/>
    </xf>
    <xf numFmtId="0" fontId="0" fillId="51" borderId="0" xfId="0" applyFill="1" applyBorder="1" applyAlignment="1">
      <alignment vertical="top"/>
    </xf>
    <xf numFmtId="164" fontId="0" fillId="51" borderId="0" xfId="0" applyNumberFormat="1" applyFill="1" applyBorder="1" applyAlignment="1">
      <alignment vertical="top"/>
    </xf>
    <xf numFmtId="0" fontId="25" fillId="0" borderId="0" xfId="0" applyFont="1" applyAlignment="1">
      <alignment horizontal="left" vertical="top" wrapText="1"/>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52" fillId="38" borderId="2" xfId="0" applyFont="1" applyFill="1" applyBorder="1" applyAlignment="1">
      <alignment horizontal="center" vertical="center" wrapText="1"/>
    </xf>
    <xf numFmtId="0" fontId="52" fillId="38" borderId="22" xfId="0" applyFont="1" applyFill="1" applyBorder="1" applyAlignment="1">
      <alignment horizontal="center" vertical="center" wrapText="1"/>
    </xf>
    <xf numFmtId="0" fontId="52" fillId="38" borderId="3" xfId="0" applyFont="1" applyFill="1" applyBorder="1" applyAlignment="1">
      <alignment horizontal="center" vertical="center" wrapText="1"/>
    </xf>
    <xf numFmtId="0" fontId="52" fillId="43" borderId="2" xfId="0" applyFont="1" applyFill="1" applyBorder="1" applyAlignment="1">
      <alignment horizontal="center" vertical="center" wrapText="1"/>
    </xf>
    <xf numFmtId="0" fontId="52" fillId="43" borderId="22" xfId="0" applyFont="1" applyFill="1" applyBorder="1" applyAlignment="1">
      <alignment horizontal="center" vertical="center" wrapText="1"/>
    </xf>
    <xf numFmtId="0" fontId="52" fillId="43" borderId="3" xfId="0" applyFont="1" applyFill="1" applyBorder="1" applyAlignment="1">
      <alignment horizontal="center" vertical="center" wrapText="1"/>
    </xf>
    <xf numFmtId="0" fontId="0" fillId="45" borderId="2" xfId="0" applyFill="1" applyBorder="1" applyAlignment="1">
      <alignment horizontal="center" wrapText="1"/>
    </xf>
    <xf numFmtId="0" fontId="0" fillId="45" borderId="22" xfId="0" applyFill="1" applyBorder="1" applyAlignment="1">
      <alignment horizontal="center"/>
    </xf>
    <xf numFmtId="0" fontId="0" fillId="45" borderId="3" xfId="0" applyFill="1" applyBorder="1" applyAlignment="1">
      <alignment horizontal="center"/>
    </xf>
    <xf numFmtId="0" fontId="0" fillId="38" borderId="2" xfId="0" applyFill="1" applyBorder="1" applyAlignment="1">
      <alignment horizontal="center" wrapText="1"/>
    </xf>
    <xf numFmtId="0" fontId="0" fillId="38" borderId="22" xfId="0" applyFill="1" applyBorder="1" applyAlignment="1">
      <alignment horizontal="center"/>
    </xf>
    <xf numFmtId="0" fontId="0" fillId="38" borderId="3" xfId="0" applyFill="1" applyBorder="1" applyAlignment="1">
      <alignment horizontal="center"/>
    </xf>
    <xf numFmtId="0" fontId="0" fillId="43" borderId="2" xfId="0" applyFill="1" applyBorder="1" applyAlignment="1">
      <alignment horizontal="center" wrapText="1"/>
    </xf>
    <xf numFmtId="0" fontId="0" fillId="43" borderId="22" xfId="0" applyFill="1" applyBorder="1" applyAlignment="1">
      <alignment horizontal="center"/>
    </xf>
    <xf numFmtId="0" fontId="0" fillId="43" borderId="3" xfId="0" applyFill="1" applyBorder="1" applyAlignment="1">
      <alignment horizontal="center"/>
    </xf>
  </cellXfs>
  <cellStyles count="5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53" builtinId="3"/>
    <cellStyle name="Comma 2" xfId="44" xr:uid="{00000000-0005-0000-0000-00001C000000}"/>
    <cellStyle name="Comma 3" xfId="48" xr:uid="{00000000-0005-0000-0000-00001D000000}"/>
    <cellStyle name="Currency" xfId="54" builtinId="4"/>
    <cellStyle name="Currency 2" xfId="46" xr:uid="{00000000-0005-0000-0000-00001F000000}"/>
    <cellStyle name="Currency 3" xfId="45" xr:uid="{00000000-0005-0000-0000-000020000000}"/>
    <cellStyle name="Currency 4" xfId="49" xr:uid="{00000000-0005-0000-0000-000021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 xfId="50" xr:uid="{00000000-0005-0000-0000-00002C000000}"/>
    <cellStyle name="Normal" xfId="0" builtinId="0"/>
    <cellStyle name="Normal 2" xfId="47" xr:uid="{00000000-0005-0000-0000-00002E000000}"/>
    <cellStyle name="Normal 3" xfId="43" xr:uid="{00000000-0005-0000-0000-00002F000000}"/>
    <cellStyle name="Note" xfId="16" builtinId="10" customBuiltin="1"/>
    <cellStyle name="Output" xfId="11" builtinId="21" customBuiltin="1"/>
    <cellStyle name="Percent 2" xfId="51" xr:uid="{00000000-0005-0000-0000-000032000000}"/>
    <cellStyle name="Title" xfId="2" builtinId="15" customBuiltin="1"/>
    <cellStyle name="Title 2" xfId="52" xr:uid="{00000000-0005-0000-0000-000034000000}"/>
    <cellStyle name="Total" xfId="18" builtinId="25" customBuiltin="1"/>
    <cellStyle name="Warning Text" xfId="15" builtinId="11" customBuiltin="1"/>
  </cellStyles>
  <dxfs count="4">
    <dxf>
      <font>
        <color rgb="FF9C0006"/>
      </font>
    </dxf>
    <dxf>
      <font>
        <color rgb="FF00B050"/>
      </font>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google.com/imgres?imgurl=http://chambermaster.blob.core.windows.net/images/members/12/2960/MemLogo_logo_MBFBank-color1.GIF&amp;imgrefurl=http://www.mountprospectchamber.org/list/member/mb-financial-bank-mount-prospect-2960&amp;h=226&amp;w=735&amp;tbnid=jVT3gOKP4cB4mM:&amp;docid=l7u1o4oXxJltlM&amp;hl=en&amp;ei=J-dUVuzyFciwad2Vg-gL&amp;tbm=isch&amp;ved=0ahUKEwisooGhkKrJAhVIWBoKHd3KAL0QMwgmKAkwC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95250</xdr:rowOff>
    </xdr:to>
    <xdr:sp macro="" textlink="">
      <xdr:nvSpPr>
        <xdr:cNvPr id="1025" name="AutoShape 1" descr="Image result for mb financial bank logo">
          <a:hlinkClick xmlns:r="http://schemas.openxmlformats.org/officeDocument/2006/relationships" r:id="rId1"/>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66675</xdr:colOff>
      <xdr:row>0</xdr:row>
      <xdr:rowOff>161925</xdr:rowOff>
    </xdr:from>
    <xdr:to>
      <xdr:col>2</xdr:col>
      <xdr:colOff>847725</xdr:colOff>
      <xdr:row>4</xdr:row>
      <xdr:rowOff>142875</xdr:rowOff>
    </xdr:to>
    <xdr:pic>
      <xdr:nvPicPr>
        <xdr:cNvPr id="3" name="Picture 2">
          <a:extLst>
            <a:ext uri="{FF2B5EF4-FFF2-40B4-BE49-F238E27FC236}">
              <a16:creationId xmlns:a16="http://schemas.microsoft.com/office/drawing/2014/main" id="{1900C4F1-1FBF-4BCA-A25A-FA28FD7435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7225" y="161925"/>
          <a:ext cx="1371600"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238126</xdr:colOff>
      <xdr:row>13</xdr:row>
      <xdr:rowOff>285750</xdr:rowOff>
    </xdr:from>
    <xdr:to>
      <xdr:col>4</xdr:col>
      <xdr:colOff>542926</xdr:colOff>
      <xdr:row>13</xdr:row>
      <xdr:rowOff>828675</xdr:rowOff>
    </xdr:to>
    <xdr:sp macro="" textlink="">
      <xdr:nvSpPr>
        <xdr:cNvPr id="3" name="Down Arrow 2">
          <a:extLst>
            <a:ext uri="{FF2B5EF4-FFF2-40B4-BE49-F238E27FC236}">
              <a16:creationId xmlns:a16="http://schemas.microsoft.com/office/drawing/2014/main" id="{00000000-0008-0000-0300-000003000000}"/>
            </a:ext>
          </a:extLst>
        </xdr:cNvPr>
        <xdr:cNvSpPr/>
      </xdr:nvSpPr>
      <xdr:spPr>
        <a:xfrm>
          <a:off x="10429876" y="5572125"/>
          <a:ext cx="304800" cy="542925"/>
        </a:xfrm>
        <a:prstGeom prst="down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nedza@dist113.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nedza@mbfinancial.com?subject=MB%20Financial%20Bank's%20Transactional%20Print%20RF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B3:P32"/>
  <sheetViews>
    <sheetView showGridLines="0" topLeftCell="A3" workbookViewId="0">
      <selection activeCell="G20" sqref="G20"/>
    </sheetView>
  </sheetViews>
  <sheetFormatPr defaultRowHeight="15" x14ac:dyDescent="0.25"/>
  <cols>
    <col min="2" max="2" width="45.42578125" customWidth="1"/>
    <col min="3" max="3" width="38.85546875" customWidth="1"/>
    <col min="15" max="15" width="22.140625" customWidth="1"/>
  </cols>
  <sheetData>
    <row r="3" spans="2:16" ht="16.5" x14ac:dyDescent="0.3">
      <c r="B3" s="3"/>
      <c r="C3" s="3"/>
    </row>
    <row r="4" spans="2:16" ht="16.5" x14ac:dyDescent="0.3">
      <c r="B4" s="52" t="s">
        <v>7</v>
      </c>
      <c r="C4" s="50" t="s">
        <v>9</v>
      </c>
    </row>
    <row r="5" spans="2:16" ht="16.5" x14ac:dyDescent="0.3">
      <c r="B5" s="52"/>
      <c r="C5" s="54" t="str">
        <f>VLOOKUP(C4,long_name,2,FALSE)</f>
        <v>Request for Proposal</v>
      </c>
    </row>
    <row r="6" spans="2:16" ht="16.5" x14ac:dyDescent="0.3">
      <c r="B6" s="52"/>
      <c r="C6" s="54" t="str">
        <f>VLOOKUP(C4,long_name,3,FALSE)</f>
        <v>Proposal</v>
      </c>
      <c r="N6" t="s">
        <v>8</v>
      </c>
      <c r="O6" t="s">
        <v>57</v>
      </c>
      <c r="P6" t="s">
        <v>59</v>
      </c>
    </row>
    <row r="7" spans="2:16" ht="16.5" x14ac:dyDescent="0.3">
      <c r="B7" s="52" t="s">
        <v>11</v>
      </c>
      <c r="C7" s="50" t="s">
        <v>90</v>
      </c>
      <c r="N7" t="s">
        <v>9</v>
      </c>
      <c r="O7" t="s">
        <v>56</v>
      </c>
      <c r="P7" t="s">
        <v>60</v>
      </c>
    </row>
    <row r="8" spans="2:16" ht="16.5" x14ac:dyDescent="0.3">
      <c r="B8" s="52" t="str">
        <f>company&amp;" employee leading the event"</f>
        <v>Township High School District 113 employee leading the event</v>
      </c>
      <c r="C8" s="50" t="s">
        <v>91</v>
      </c>
      <c r="N8" t="s">
        <v>10</v>
      </c>
      <c r="O8" t="s">
        <v>55</v>
      </c>
      <c r="P8" t="s">
        <v>61</v>
      </c>
    </row>
    <row r="9" spans="2:16" ht="16.5" x14ac:dyDescent="0.3">
      <c r="B9" s="52" t="s">
        <v>25</v>
      </c>
      <c r="C9" s="50" t="s">
        <v>92</v>
      </c>
    </row>
    <row r="10" spans="2:16" ht="16.5" x14ac:dyDescent="0.3">
      <c r="B10" s="52" t="s">
        <v>26</v>
      </c>
      <c r="C10" s="50" t="s">
        <v>93</v>
      </c>
    </row>
    <row r="11" spans="2:16" ht="16.5" x14ac:dyDescent="0.3">
      <c r="B11" s="52" t="s">
        <v>27</v>
      </c>
      <c r="C11" s="50" t="s">
        <v>94</v>
      </c>
    </row>
    <row r="12" spans="2:16" ht="16.5" x14ac:dyDescent="0.3">
      <c r="B12" s="52" t="s">
        <v>54</v>
      </c>
      <c r="C12" s="50" t="s">
        <v>95</v>
      </c>
    </row>
    <row r="13" spans="2:16" ht="16.5" x14ac:dyDescent="0.3">
      <c r="B13" s="52" t="str">
        <f>"Email of " &amp;company&amp;" contact"</f>
        <v>Email of Township High School District 113 contact</v>
      </c>
      <c r="C13" s="51" t="s">
        <v>96</v>
      </c>
    </row>
    <row r="14" spans="2:16" ht="16.5" x14ac:dyDescent="0.3">
      <c r="B14" s="52" t="s">
        <v>68</v>
      </c>
      <c r="C14" s="53">
        <v>45036</v>
      </c>
    </row>
    <row r="15" spans="2:16" ht="16.5" x14ac:dyDescent="0.3">
      <c r="B15" s="52" t="s">
        <v>63</v>
      </c>
      <c r="C15" s="53">
        <v>45054</v>
      </c>
      <c r="I15" s="26" t="str">
        <f>TEXT(due_date,"dddd, MMmm dd, yyyy")</f>
        <v>Monday, May 08, 2023</v>
      </c>
    </row>
    <row r="16" spans="2:16" ht="16.5" x14ac:dyDescent="0.3">
      <c r="B16" s="52" t="s">
        <v>28</v>
      </c>
      <c r="C16" s="50" t="s">
        <v>97</v>
      </c>
    </row>
    <row r="17" spans="2:3" ht="16.5" x14ac:dyDescent="0.3">
      <c r="B17" s="52" t="s">
        <v>69</v>
      </c>
      <c r="C17" s="50" t="s">
        <v>62</v>
      </c>
    </row>
    <row r="18" spans="2:3" ht="16.5" x14ac:dyDescent="0.3">
      <c r="B18" s="3"/>
      <c r="C18" s="3"/>
    </row>
    <row r="19" spans="2:3" ht="16.5" x14ac:dyDescent="0.3">
      <c r="B19" s="3"/>
      <c r="C19" s="3"/>
    </row>
    <row r="20" spans="2:3" ht="16.5" x14ac:dyDescent="0.3">
      <c r="B20" s="3"/>
      <c r="C20" s="3"/>
    </row>
    <row r="21" spans="2:3" ht="16.5" x14ac:dyDescent="0.3">
      <c r="B21" s="20"/>
      <c r="C21" s="3"/>
    </row>
    <row r="22" spans="2:3" ht="16.5" x14ac:dyDescent="0.3">
      <c r="B22" s="20" t="str">
        <f>TEXT(WEEKDAY(due_date),"mmmm")</f>
        <v>January</v>
      </c>
      <c r="C22" s="3"/>
    </row>
    <row r="23" spans="2:3" ht="16.5" x14ac:dyDescent="0.3">
      <c r="B23" s="20">
        <f>DAY(due_date)</f>
        <v>8</v>
      </c>
      <c r="C23" s="3"/>
    </row>
    <row r="24" spans="2:3" ht="16.5" x14ac:dyDescent="0.3">
      <c r="B24" s="20">
        <f>YEAR(due_date)</f>
        <v>2023</v>
      </c>
      <c r="C24" s="3"/>
    </row>
    <row r="25" spans="2:3" ht="16.5" x14ac:dyDescent="0.3">
      <c r="B25" s="117" t="s">
        <v>89</v>
      </c>
      <c r="C25" s="3"/>
    </row>
    <row r="26" spans="2:3" ht="16.5" x14ac:dyDescent="0.3">
      <c r="B26" s="20"/>
      <c r="C26" s="3"/>
    </row>
    <row r="27" spans="2:3" ht="16.5" x14ac:dyDescent="0.3">
      <c r="B27" s="20"/>
      <c r="C27" s="3"/>
    </row>
    <row r="28" spans="2:3" ht="16.5" x14ac:dyDescent="0.3">
      <c r="B28" s="20"/>
      <c r="C28" s="3"/>
    </row>
    <row r="29" spans="2:3" ht="16.5" x14ac:dyDescent="0.3">
      <c r="B29" s="20" t="s">
        <v>39</v>
      </c>
      <c r="C29" s="3"/>
    </row>
    <row r="30" spans="2:3" ht="16.5" x14ac:dyDescent="0.3">
      <c r="B30" s="20" t="s">
        <v>38</v>
      </c>
      <c r="C30" s="3"/>
    </row>
    <row r="31" spans="2:3" ht="16.5" x14ac:dyDescent="0.3">
      <c r="B31" s="20"/>
      <c r="C31" s="3"/>
    </row>
    <row r="32" spans="2:3" ht="16.5" x14ac:dyDescent="0.3">
      <c r="B32" s="3"/>
      <c r="C32" s="3"/>
    </row>
  </sheetData>
  <sortState xmlns:xlrd2="http://schemas.microsoft.com/office/spreadsheetml/2017/richdata2" ref="N5:O7">
    <sortCondition ref="N5:N7"/>
  </sortState>
  <dataValidations count="2">
    <dataValidation allowBlank="1" showInputMessage="1" showErrorMessage="1" error="Make Selection from pull down menu_x000a_" sqref="C5:C6" xr:uid="{00000000-0002-0000-0000-000000000000}"/>
    <dataValidation type="list" allowBlank="1" showInputMessage="1" showErrorMessage="1" error="Make Selection from pull down menu_x000a_" sqref="C4" xr:uid="{00000000-0002-0000-0000-000001000000}">
      <formula1>$N$6:$N$8</formula1>
    </dataValidation>
  </dataValidations>
  <hyperlinks>
    <hyperlink ref="C13"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BE42C-C3A8-4664-9E59-6B525C458073}">
  <sheetPr>
    <tabColor rgb="FF92D050"/>
  </sheetPr>
  <dimension ref="B2:L39"/>
  <sheetViews>
    <sheetView showGridLines="0" showRowColHeaders="0" workbookViewId="0">
      <pane xSplit="3" ySplit="2" topLeftCell="D3" activePane="bottomRight" state="frozen"/>
      <selection pane="topRight" activeCell="C1" sqref="C1"/>
      <selection pane="bottomLeft" activeCell="A2" sqref="A2"/>
      <selection pane="bottomRight" activeCell="L3" sqref="L3:L32"/>
    </sheetView>
  </sheetViews>
  <sheetFormatPr defaultColWidth="8.85546875" defaultRowHeight="18.75" x14ac:dyDescent="0.3"/>
  <cols>
    <col min="1" max="2" width="8.85546875" style="164"/>
    <col min="3" max="3" width="42.5703125" style="166" customWidth="1"/>
    <col min="4" max="4" width="18.140625" style="166" customWidth="1"/>
    <col min="5" max="5" width="17.7109375" style="166" customWidth="1"/>
    <col min="6" max="6" width="6.140625" style="167" customWidth="1"/>
    <col min="7" max="7" width="7.140625" style="167" customWidth="1"/>
    <col min="8" max="8" width="9.5703125" style="167" customWidth="1"/>
    <col min="9" max="9" width="7.42578125" style="167" customWidth="1"/>
    <col min="10" max="10" width="33.140625" style="164" customWidth="1"/>
    <col min="11" max="11" width="11.7109375" style="171" customWidth="1"/>
    <col min="12" max="12" width="11" style="171" customWidth="1"/>
    <col min="13" max="16384" width="8.85546875" style="164"/>
  </cols>
  <sheetData>
    <row r="2" spans="2:12" s="158" customFormat="1" ht="40.5" customHeight="1" x14ac:dyDescent="0.3">
      <c r="B2" s="153" t="s">
        <v>131</v>
      </c>
      <c r="C2" s="153" t="s">
        <v>132</v>
      </c>
      <c r="D2" s="153" t="s">
        <v>133</v>
      </c>
      <c r="E2" s="154" t="s">
        <v>134</v>
      </c>
      <c r="F2" s="154" t="s">
        <v>135</v>
      </c>
      <c r="G2" s="154" t="s">
        <v>136</v>
      </c>
      <c r="H2" s="154" t="s">
        <v>137</v>
      </c>
      <c r="I2" s="155" t="s">
        <v>138</v>
      </c>
      <c r="J2" s="155" t="s">
        <v>139</v>
      </c>
      <c r="K2" s="156" t="s">
        <v>140</v>
      </c>
      <c r="L2" s="157" t="s">
        <v>141</v>
      </c>
    </row>
    <row r="3" spans="2:12" ht="15" x14ac:dyDescent="0.25">
      <c r="B3" s="159">
        <v>1</v>
      </c>
      <c r="C3" s="160" t="s">
        <v>142</v>
      </c>
      <c r="D3" s="160" t="s">
        <v>143</v>
      </c>
      <c r="E3" s="160" t="s">
        <v>144</v>
      </c>
      <c r="F3" s="161"/>
      <c r="G3" s="161"/>
      <c r="H3" s="161"/>
      <c r="I3" s="161"/>
      <c r="J3" s="162" t="s">
        <v>145</v>
      </c>
      <c r="K3" s="163">
        <v>7016</v>
      </c>
      <c r="L3" s="163">
        <v>21984</v>
      </c>
    </row>
    <row r="4" spans="2:12" ht="15" x14ac:dyDescent="0.25">
      <c r="B4" s="159">
        <v>2</v>
      </c>
      <c r="C4" s="160" t="s">
        <v>142</v>
      </c>
      <c r="D4" s="160" t="s">
        <v>143</v>
      </c>
      <c r="E4" s="160" t="s">
        <v>144</v>
      </c>
      <c r="F4" s="161" t="s">
        <v>38</v>
      </c>
      <c r="G4" s="161"/>
      <c r="H4" s="161"/>
      <c r="I4" s="161"/>
      <c r="J4" s="162" t="s">
        <v>145</v>
      </c>
      <c r="K4" s="163">
        <v>15548</v>
      </c>
      <c r="L4" s="163">
        <v>17628</v>
      </c>
    </row>
    <row r="5" spans="2:12" ht="15" x14ac:dyDescent="0.25">
      <c r="B5" s="159">
        <v>3</v>
      </c>
      <c r="C5" s="160" t="s">
        <v>146</v>
      </c>
      <c r="D5" s="160" t="s">
        <v>147</v>
      </c>
      <c r="E5" s="160" t="s">
        <v>148</v>
      </c>
      <c r="F5" s="161"/>
      <c r="G5" s="161" t="s">
        <v>38</v>
      </c>
      <c r="H5" s="161" t="s">
        <v>38</v>
      </c>
      <c r="I5" s="161" t="s">
        <v>38</v>
      </c>
      <c r="J5" s="162" t="s">
        <v>145</v>
      </c>
      <c r="K5" s="163">
        <v>939617</v>
      </c>
      <c r="L5" s="163"/>
    </row>
    <row r="6" spans="2:12" ht="15" x14ac:dyDescent="0.25">
      <c r="B6" s="159">
        <v>4</v>
      </c>
      <c r="C6" s="160" t="s">
        <v>146</v>
      </c>
      <c r="D6" s="160" t="s">
        <v>147</v>
      </c>
      <c r="E6" s="160" t="s">
        <v>148</v>
      </c>
      <c r="F6" s="161"/>
      <c r="G6" s="161" t="s">
        <v>38</v>
      </c>
      <c r="H6" s="161" t="s">
        <v>38</v>
      </c>
      <c r="I6" s="161" t="s">
        <v>38</v>
      </c>
      <c r="J6" s="162" t="s">
        <v>145</v>
      </c>
      <c r="K6" s="163">
        <v>787135</v>
      </c>
      <c r="L6" s="163"/>
    </row>
    <row r="7" spans="2:12" ht="15" x14ac:dyDescent="0.25">
      <c r="B7" s="159">
        <v>5</v>
      </c>
      <c r="C7" s="160" t="s">
        <v>146</v>
      </c>
      <c r="D7" s="160" t="s">
        <v>147</v>
      </c>
      <c r="E7" s="160" t="s">
        <v>148</v>
      </c>
      <c r="F7" s="161"/>
      <c r="G7" s="161" t="s">
        <v>38</v>
      </c>
      <c r="H7" s="161" t="s">
        <v>38</v>
      </c>
      <c r="I7" s="161" t="s">
        <v>38</v>
      </c>
      <c r="J7" s="162" t="s">
        <v>145</v>
      </c>
      <c r="K7" s="163">
        <v>833587</v>
      </c>
      <c r="L7" s="163"/>
    </row>
    <row r="8" spans="2:12" ht="15" x14ac:dyDescent="0.25">
      <c r="B8" s="159">
        <v>6</v>
      </c>
      <c r="C8" s="160" t="s">
        <v>149</v>
      </c>
      <c r="D8" s="160" t="s">
        <v>150</v>
      </c>
      <c r="E8" s="160" t="s">
        <v>148</v>
      </c>
      <c r="F8" s="161"/>
      <c r="G8" s="161" t="s">
        <v>38</v>
      </c>
      <c r="H8" s="161" t="s">
        <v>38</v>
      </c>
      <c r="I8" s="161" t="s">
        <v>38</v>
      </c>
      <c r="J8" s="162" t="s">
        <v>145</v>
      </c>
      <c r="K8" s="163">
        <v>101479</v>
      </c>
      <c r="L8" s="163">
        <v>79838</v>
      </c>
    </row>
    <row r="9" spans="2:12" ht="15" x14ac:dyDescent="0.25">
      <c r="B9" s="159">
        <v>7</v>
      </c>
      <c r="C9" s="160" t="s">
        <v>151</v>
      </c>
      <c r="D9" s="160" t="s">
        <v>152</v>
      </c>
      <c r="E9" s="160" t="s">
        <v>144</v>
      </c>
      <c r="F9" s="161" t="s">
        <v>38</v>
      </c>
      <c r="G9" s="161"/>
      <c r="H9" s="161"/>
      <c r="I9" s="161"/>
      <c r="J9" s="162" t="s">
        <v>145</v>
      </c>
      <c r="K9" s="163">
        <v>56025</v>
      </c>
      <c r="L9" s="163"/>
    </row>
    <row r="10" spans="2:12" ht="15" x14ac:dyDescent="0.25">
      <c r="B10" s="159">
        <v>8</v>
      </c>
      <c r="C10" s="160" t="s">
        <v>153</v>
      </c>
      <c r="D10" s="160" t="s">
        <v>154</v>
      </c>
      <c r="E10" s="160" t="s">
        <v>144</v>
      </c>
      <c r="F10" s="161"/>
      <c r="G10" s="161"/>
      <c r="H10" s="161"/>
      <c r="I10" s="161"/>
      <c r="J10" s="162" t="s">
        <v>145</v>
      </c>
      <c r="K10" s="163">
        <v>9225</v>
      </c>
      <c r="L10" s="163"/>
    </row>
    <row r="11" spans="2:12" ht="15" x14ac:dyDescent="0.25">
      <c r="B11" s="159">
        <v>9</v>
      </c>
      <c r="C11" s="160" t="s">
        <v>155</v>
      </c>
      <c r="D11" s="160" t="s">
        <v>156</v>
      </c>
      <c r="E11" s="160"/>
      <c r="F11" s="161"/>
      <c r="G11" s="161"/>
      <c r="H11" s="161"/>
      <c r="I11" s="161"/>
      <c r="J11" s="162" t="s">
        <v>145</v>
      </c>
      <c r="K11" s="163">
        <v>16839</v>
      </c>
      <c r="L11" s="163"/>
    </row>
    <row r="12" spans="2:12" ht="15" x14ac:dyDescent="0.25">
      <c r="B12" s="159">
        <v>10</v>
      </c>
      <c r="C12" s="160" t="s">
        <v>155</v>
      </c>
      <c r="D12" s="160" t="s">
        <v>156</v>
      </c>
      <c r="E12" s="160"/>
      <c r="F12" s="161" t="s">
        <v>38</v>
      </c>
      <c r="G12" s="161"/>
      <c r="H12" s="161"/>
      <c r="I12" s="161"/>
      <c r="J12" s="162" t="s">
        <v>145</v>
      </c>
      <c r="K12" s="163">
        <v>8171</v>
      </c>
      <c r="L12" s="163"/>
    </row>
    <row r="13" spans="2:12" ht="15" x14ac:dyDescent="0.25">
      <c r="B13" s="159">
        <v>11</v>
      </c>
      <c r="C13" s="160" t="s">
        <v>155</v>
      </c>
      <c r="D13" s="160" t="s">
        <v>156</v>
      </c>
      <c r="E13" s="160"/>
      <c r="F13" s="161" t="s">
        <v>38</v>
      </c>
      <c r="G13" s="161"/>
      <c r="H13" s="161"/>
      <c r="I13" s="161"/>
      <c r="J13" s="162" t="s">
        <v>145</v>
      </c>
      <c r="K13" s="163">
        <v>29817</v>
      </c>
      <c r="L13" s="163"/>
    </row>
    <row r="14" spans="2:12" ht="15" x14ac:dyDescent="0.25">
      <c r="B14" s="159">
        <v>12</v>
      </c>
      <c r="C14" s="160" t="s">
        <v>142</v>
      </c>
      <c r="D14" s="160" t="s">
        <v>157</v>
      </c>
      <c r="E14" s="160" t="s">
        <v>144</v>
      </c>
      <c r="F14" s="161"/>
      <c r="G14" s="161"/>
      <c r="H14" s="161"/>
      <c r="I14" s="161"/>
      <c r="J14" s="162" t="s">
        <v>158</v>
      </c>
      <c r="K14" s="163">
        <v>8063</v>
      </c>
      <c r="L14" s="163">
        <v>9027</v>
      </c>
    </row>
    <row r="15" spans="2:12" ht="15" x14ac:dyDescent="0.25">
      <c r="B15" s="159">
        <v>13</v>
      </c>
      <c r="C15" s="160" t="s">
        <v>142</v>
      </c>
      <c r="D15" s="160" t="s">
        <v>157</v>
      </c>
      <c r="E15" s="160" t="s">
        <v>144</v>
      </c>
      <c r="F15" s="161" t="s">
        <v>135</v>
      </c>
      <c r="G15" s="161"/>
      <c r="H15" s="161"/>
      <c r="I15" s="161"/>
      <c r="J15" s="162" t="s">
        <v>158</v>
      </c>
      <c r="K15" s="163">
        <v>33688</v>
      </c>
      <c r="L15" s="163">
        <v>11491</v>
      </c>
    </row>
    <row r="16" spans="2:12" ht="15" x14ac:dyDescent="0.25">
      <c r="B16" s="159">
        <v>14</v>
      </c>
      <c r="C16" s="160" t="s">
        <v>159</v>
      </c>
      <c r="D16" s="160" t="s">
        <v>157</v>
      </c>
      <c r="E16" s="160" t="s">
        <v>144</v>
      </c>
      <c r="F16" s="161" t="s">
        <v>135</v>
      </c>
      <c r="G16" s="161"/>
      <c r="H16" s="161"/>
      <c r="I16" s="161"/>
      <c r="J16" s="162" t="s">
        <v>158</v>
      </c>
      <c r="K16" s="163">
        <v>41100</v>
      </c>
      <c r="L16" s="163">
        <v>22824</v>
      </c>
    </row>
    <row r="17" spans="2:12" ht="15" x14ac:dyDescent="0.25">
      <c r="B17" s="159">
        <v>15</v>
      </c>
      <c r="C17" s="160" t="s">
        <v>159</v>
      </c>
      <c r="D17" s="160" t="s">
        <v>157</v>
      </c>
      <c r="E17" s="160" t="s">
        <v>144</v>
      </c>
      <c r="F17" s="161"/>
      <c r="G17" s="161"/>
      <c r="H17" s="161"/>
      <c r="I17" s="161"/>
      <c r="J17" s="162" t="s">
        <v>158</v>
      </c>
      <c r="K17" s="163">
        <v>40764</v>
      </c>
      <c r="L17" s="163">
        <v>15171</v>
      </c>
    </row>
    <row r="18" spans="2:12" ht="15" x14ac:dyDescent="0.25">
      <c r="B18" s="159">
        <v>16</v>
      </c>
      <c r="C18" s="160" t="s">
        <v>146</v>
      </c>
      <c r="D18" s="160" t="s">
        <v>160</v>
      </c>
      <c r="E18" s="160" t="s">
        <v>148</v>
      </c>
      <c r="F18" s="161"/>
      <c r="G18" s="161" t="s">
        <v>38</v>
      </c>
      <c r="H18" s="161" t="s">
        <v>38</v>
      </c>
      <c r="I18" s="161" t="s">
        <v>38</v>
      </c>
      <c r="J18" s="162" t="s">
        <v>158</v>
      </c>
      <c r="K18" s="163">
        <v>931435</v>
      </c>
      <c r="L18" s="163"/>
    </row>
    <row r="19" spans="2:12" ht="15" x14ac:dyDescent="0.25">
      <c r="B19" s="159">
        <v>17</v>
      </c>
      <c r="C19" s="160" t="s">
        <v>146</v>
      </c>
      <c r="D19" s="160" t="s">
        <v>160</v>
      </c>
      <c r="E19" s="160" t="s">
        <v>148</v>
      </c>
      <c r="F19" s="161"/>
      <c r="G19" s="161" t="s">
        <v>38</v>
      </c>
      <c r="H19" s="161" t="s">
        <v>38</v>
      </c>
      <c r="I19" s="161" t="s">
        <v>38</v>
      </c>
      <c r="J19" s="162" t="s">
        <v>158</v>
      </c>
      <c r="K19" s="163">
        <v>825812</v>
      </c>
      <c r="L19" s="163"/>
    </row>
    <row r="20" spans="2:12" ht="15" x14ac:dyDescent="0.25">
      <c r="B20" s="159">
        <v>18</v>
      </c>
      <c r="C20" s="160" t="s">
        <v>146</v>
      </c>
      <c r="D20" s="160" t="s">
        <v>160</v>
      </c>
      <c r="E20" s="160" t="s">
        <v>148</v>
      </c>
      <c r="F20" s="161"/>
      <c r="G20" s="161" t="s">
        <v>38</v>
      </c>
      <c r="H20" s="161" t="s">
        <v>38</v>
      </c>
      <c r="I20" s="161" t="s">
        <v>38</v>
      </c>
      <c r="J20" s="162" t="s">
        <v>158</v>
      </c>
      <c r="K20" s="163">
        <v>706768</v>
      </c>
      <c r="L20" s="163"/>
    </row>
    <row r="21" spans="2:12" ht="15" x14ac:dyDescent="0.25">
      <c r="B21" s="159">
        <v>19</v>
      </c>
      <c r="C21" s="160" t="s">
        <v>149</v>
      </c>
      <c r="D21" s="160" t="s">
        <v>150</v>
      </c>
      <c r="E21" s="160" t="s">
        <v>148</v>
      </c>
      <c r="F21" s="161"/>
      <c r="G21" s="161" t="s">
        <v>38</v>
      </c>
      <c r="H21" s="161" t="s">
        <v>38</v>
      </c>
      <c r="I21" s="161" t="s">
        <v>38</v>
      </c>
      <c r="J21" s="162" t="s">
        <v>158</v>
      </c>
      <c r="K21" s="163">
        <v>285508</v>
      </c>
      <c r="L21" s="163">
        <v>58840</v>
      </c>
    </row>
    <row r="22" spans="2:12" ht="15" x14ac:dyDescent="0.25">
      <c r="B22" s="159">
        <v>20</v>
      </c>
      <c r="C22" s="160" t="s">
        <v>151</v>
      </c>
      <c r="D22" s="160" t="s">
        <v>152</v>
      </c>
      <c r="E22" s="160" t="s">
        <v>144</v>
      </c>
      <c r="F22" s="161"/>
      <c r="G22" s="161"/>
      <c r="H22" s="161"/>
      <c r="I22" s="161"/>
      <c r="J22" s="162" t="s">
        <v>158</v>
      </c>
      <c r="K22" s="163">
        <v>98255</v>
      </c>
      <c r="L22" s="163"/>
    </row>
    <row r="23" spans="2:12" ht="15" x14ac:dyDescent="0.25">
      <c r="B23" s="159">
        <v>21</v>
      </c>
      <c r="C23" s="160" t="s">
        <v>151</v>
      </c>
      <c r="D23" s="160" t="s">
        <v>152</v>
      </c>
      <c r="E23" s="160" t="s">
        <v>144</v>
      </c>
      <c r="F23" s="161" t="s">
        <v>135</v>
      </c>
      <c r="G23" s="161"/>
      <c r="H23" s="161"/>
      <c r="I23" s="161"/>
      <c r="J23" s="162" t="s">
        <v>158</v>
      </c>
      <c r="K23" s="163">
        <v>48999</v>
      </c>
      <c r="L23" s="163"/>
    </row>
    <row r="24" spans="2:12" ht="15" x14ac:dyDescent="0.25">
      <c r="B24" s="159">
        <v>22</v>
      </c>
      <c r="C24" s="160" t="s">
        <v>161</v>
      </c>
      <c r="D24" s="160" t="s">
        <v>157</v>
      </c>
      <c r="E24" s="160" t="s">
        <v>144</v>
      </c>
      <c r="F24" s="161"/>
      <c r="G24" s="161"/>
      <c r="H24" s="161"/>
      <c r="I24" s="161"/>
      <c r="J24" s="162" t="s">
        <v>158</v>
      </c>
      <c r="K24" s="163">
        <v>8625</v>
      </c>
      <c r="L24" s="163"/>
    </row>
    <row r="25" spans="2:12" ht="15" x14ac:dyDescent="0.25">
      <c r="B25" s="159">
        <v>23</v>
      </c>
      <c r="C25" s="160" t="s">
        <v>162</v>
      </c>
      <c r="D25" s="160" t="s">
        <v>154</v>
      </c>
      <c r="E25" s="160" t="s">
        <v>144</v>
      </c>
      <c r="F25" s="161"/>
      <c r="G25" s="161"/>
      <c r="H25" s="161"/>
      <c r="I25" s="161"/>
      <c r="J25" s="162" t="s">
        <v>158</v>
      </c>
      <c r="K25" s="163">
        <v>9021</v>
      </c>
      <c r="L25" s="163">
        <v>1797</v>
      </c>
    </row>
    <row r="26" spans="2:12" ht="15" x14ac:dyDescent="0.25">
      <c r="B26" s="159">
        <v>24</v>
      </c>
      <c r="C26" s="160" t="s">
        <v>155</v>
      </c>
      <c r="D26" s="160" t="s">
        <v>163</v>
      </c>
      <c r="E26" s="160"/>
      <c r="F26" s="161" t="s">
        <v>135</v>
      </c>
      <c r="G26" s="161"/>
      <c r="H26" s="161"/>
      <c r="I26" s="161"/>
      <c r="J26" s="162" t="s">
        <v>158</v>
      </c>
      <c r="K26" s="163">
        <v>14564</v>
      </c>
      <c r="L26" s="163"/>
    </row>
    <row r="27" spans="2:12" ht="15" x14ac:dyDescent="0.25">
      <c r="B27" s="159">
        <v>25</v>
      </c>
      <c r="C27" s="160" t="s">
        <v>155</v>
      </c>
      <c r="D27" s="160" t="s">
        <v>163</v>
      </c>
      <c r="E27" s="160"/>
      <c r="F27" s="161" t="s">
        <v>135</v>
      </c>
      <c r="G27" s="161"/>
      <c r="H27" s="161"/>
      <c r="I27" s="161"/>
      <c r="J27" s="162" t="s">
        <v>158</v>
      </c>
      <c r="K27" s="163">
        <v>16322</v>
      </c>
      <c r="L27" s="163"/>
    </row>
    <row r="28" spans="2:12" ht="15" x14ac:dyDescent="0.25">
      <c r="B28" s="159">
        <v>26</v>
      </c>
      <c r="C28" s="160" t="s">
        <v>155</v>
      </c>
      <c r="D28" s="160" t="s">
        <v>163</v>
      </c>
      <c r="E28" s="160"/>
      <c r="F28" s="161"/>
      <c r="G28" s="161"/>
      <c r="H28" s="161"/>
      <c r="I28" s="161"/>
      <c r="J28" s="162" t="s">
        <v>158</v>
      </c>
      <c r="K28" s="163">
        <v>20673</v>
      </c>
      <c r="L28" s="163"/>
    </row>
    <row r="29" spans="2:12" ht="15" x14ac:dyDescent="0.25">
      <c r="B29" s="159">
        <v>27</v>
      </c>
      <c r="C29" s="160" t="s">
        <v>155</v>
      </c>
      <c r="D29" s="160" t="s">
        <v>163</v>
      </c>
      <c r="E29" s="160"/>
      <c r="F29" s="161" t="s">
        <v>135</v>
      </c>
      <c r="G29" s="161"/>
      <c r="H29" s="161"/>
      <c r="I29" s="161"/>
      <c r="J29" s="162" t="s">
        <v>158</v>
      </c>
      <c r="K29" s="163">
        <v>1538</v>
      </c>
      <c r="L29" s="163"/>
    </row>
    <row r="30" spans="2:12" ht="15" x14ac:dyDescent="0.25">
      <c r="B30" s="159">
        <v>28</v>
      </c>
      <c r="C30" s="165" t="s">
        <v>149</v>
      </c>
      <c r="D30" s="160" t="s">
        <v>143</v>
      </c>
      <c r="E30" s="160" t="s">
        <v>148</v>
      </c>
      <c r="F30" s="161" t="s">
        <v>135</v>
      </c>
      <c r="G30" s="161" t="s">
        <v>38</v>
      </c>
      <c r="H30" s="161" t="s">
        <v>38</v>
      </c>
      <c r="I30" s="161" t="s">
        <v>38</v>
      </c>
      <c r="J30" s="162" t="s">
        <v>97</v>
      </c>
      <c r="K30" s="163">
        <v>10999</v>
      </c>
      <c r="L30" s="163">
        <v>10740</v>
      </c>
    </row>
    <row r="31" spans="2:12" ht="15" x14ac:dyDescent="0.25">
      <c r="B31" s="159">
        <v>29</v>
      </c>
      <c r="C31" s="160" t="s">
        <v>153</v>
      </c>
      <c r="D31" s="160" t="s">
        <v>164</v>
      </c>
      <c r="E31" s="160" t="s">
        <v>144</v>
      </c>
      <c r="F31" s="161" t="s">
        <v>135</v>
      </c>
      <c r="G31" s="161"/>
      <c r="H31" s="161"/>
      <c r="I31" s="161"/>
      <c r="J31" s="162" t="s">
        <v>97</v>
      </c>
      <c r="K31" s="163">
        <v>67193</v>
      </c>
      <c r="L31" s="163"/>
    </row>
    <row r="32" spans="2:12" ht="15" x14ac:dyDescent="0.25">
      <c r="B32" s="159">
        <v>30</v>
      </c>
      <c r="C32" s="160" t="s">
        <v>155</v>
      </c>
      <c r="D32" s="160" t="s">
        <v>156</v>
      </c>
      <c r="E32" s="160"/>
      <c r="F32" s="161"/>
      <c r="G32" s="161"/>
      <c r="H32" s="161"/>
      <c r="I32" s="161"/>
      <c r="J32" s="162" t="s">
        <v>165</v>
      </c>
      <c r="K32" s="163">
        <v>12083</v>
      </c>
      <c r="L32" s="163"/>
    </row>
    <row r="33" spans="3:12" ht="15.75" x14ac:dyDescent="0.25">
      <c r="K33" s="168">
        <v>5985869</v>
      </c>
      <c r="L33" s="168">
        <v>249340</v>
      </c>
    </row>
    <row r="34" spans="3:12" x14ac:dyDescent="0.3">
      <c r="C34" s="169" t="s">
        <v>166</v>
      </c>
      <c r="D34" s="170" t="s">
        <v>167</v>
      </c>
    </row>
    <row r="35" spans="3:12" x14ac:dyDescent="0.3">
      <c r="C35" s="167"/>
      <c r="D35" s="170" t="s">
        <v>168</v>
      </c>
      <c r="E35" s="172"/>
      <c r="F35" s="173"/>
      <c r="G35" s="173"/>
      <c r="H35" s="173"/>
      <c r="I35" s="173"/>
    </row>
    <row r="36" spans="3:12" ht="19.5" thickBot="1" x14ac:dyDescent="0.35">
      <c r="C36" s="172"/>
      <c r="D36" s="172"/>
      <c r="E36" s="172"/>
      <c r="F36" s="173"/>
      <c r="G36" s="173"/>
      <c r="H36" s="173"/>
      <c r="I36" s="173"/>
    </row>
    <row r="37" spans="3:12" ht="19.5" thickBot="1" x14ac:dyDescent="0.35">
      <c r="C37" s="174" t="s">
        <v>49</v>
      </c>
      <c r="D37" s="107" t="s">
        <v>39</v>
      </c>
    </row>
    <row r="39" spans="3:12" x14ac:dyDescent="0.3">
      <c r="C39" s="175" t="s">
        <v>21</v>
      </c>
    </row>
  </sheetData>
  <sheetProtection algorithmName="SHA-512" hashValue="ECh5psCF8Zz+hJmTLD4UpPtg+HAqEhQ2Ccr9Fr4e8kgG4bCToSLyWfEePswNV72dq3V1p6jc8O/1a3IOynqwpQ==" saltValue="U5Xsjga38wx31cEiolQyCQ==" spinCount="100000" sheet="1" objects="1" scenarios="1"/>
  <hyperlinks>
    <hyperlink ref="C39" location="'Table of Contents'!A1" display="Return to Table of Contents" xr:uid="{C79C07AF-3D93-43A2-93C4-3A786C710F4C}"/>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7341C91-B472-424A-A7D4-69C685B73CF5}">
          <x14:formula1>
            <xm:f>Admin!$B$29:$B$30</xm:f>
          </x14:formula1>
          <xm:sqref>D37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AC423-B64A-4E7F-ACF8-60AE837C4BAF}">
  <sheetPr>
    <tabColor rgb="FF92D050"/>
  </sheetPr>
  <dimension ref="A1:AW53"/>
  <sheetViews>
    <sheetView showGridLines="0" workbookViewId="0">
      <pane xSplit="5" ySplit="4" topLeftCell="F5" activePane="bottomRight" state="frozen"/>
      <selection activeCell="L3" sqref="L3:L32"/>
      <selection pane="topRight" activeCell="L3" sqref="L3:L32"/>
      <selection pane="bottomLeft" activeCell="L3" sqref="L3:L32"/>
      <selection pane="bottomRight" activeCell="P29" sqref="P29"/>
    </sheetView>
  </sheetViews>
  <sheetFormatPr defaultColWidth="8.85546875" defaultRowHeight="15" x14ac:dyDescent="0.25"/>
  <cols>
    <col min="1" max="1" width="8.85546875" style="111"/>
    <col min="2" max="2" width="42.5703125" style="126" customWidth="1"/>
    <col min="3" max="3" width="13.5703125" style="126" customWidth="1"/>
    <col min="4" max="4" width="17.140625" style="126" customWidth="1"/>
    <col min="5" max="5" width="36" style="126" customWidth="1"/>
    <col min="6" max="6" width="18.140625" style="126" customWidth="1"/>
    <col min="7" max="7" width="17.7109375" style="126" customWidth="1"/>
    <col min="8" max="8" width="6.140625" style="127" customWidth="1"/>
    <col min="9" max="9" width="7.140625" style="127" customWidth="1"/>
    <col min="10" max="10" width="9.5703125" style="127" customWidth="1"/>
    <col min="11" max="11" width="7.42578125" style="127" customWidth="1"/>
    <col min="12" max="12" width="5.28515625" style="127" customWidth="1"/>
    <col min="13" max="14" width="8.85546875" style="111"/>
    <col min="15" max="15" width="10.7109375" style="111" customWidth="1"/>
    <col min="16" max="20" width="8.85546875" style="111"/>
    <col min="21" max="21" width="4.85546875" style="111" customWidth="1"/>
    <col min="22" max="29" width="8.85546875" style="111"/>
    <col min="30" max="30" width="4.42578125" style="111" customWidth="1"/>
    <col min="31" max="31" width="33" style="111" customWidth="1"/>
    <col min="32" max="32" width="8.85546875" style="111"/>
    <col min="33" max="33" width="114.42578125" style="113" customWidth="1"/>
    <col min="34" max="16384" width="8.85546875" style="111"/>
  </cols>
  <sheetData>
    <row r="1" spans="1:49" ht="15.75" thickBot="1" x14ac:dyDescent="0.3"/>
    <row r="2" spans="1:49" ht="39.75" customHeight="1" thickBot="1" x14ac:dyDescent="0.3">
      <c r="B2" s="44" t="s">
        <v>49</v>
      </c>
      <c r="C2" s="107" t="s">
        <v>39</v>
      </c>
      <c r="F2" s="24" t="s">
        <v>21</v>
      </c>
      <c r="L2" s="119"/>
      <c r="M2" s="216" t="s">
        <v>186</v>
      </c>
      <c r="N2" s="217"/>
      <c r="O2" s="217"/>
      <c r="P2" s="217"/>
      <c r="Q2" s="217"/>
      <c r="R2" s="217"/>
      <c r="S2" s="217"/>
      <c r="T2" s="218"/>
      <c r="U2" s="93"/>
      <c r="V2" s="219" t="s">
        <v>187</v>
      </c>
      <c r="W2" s="220"/>
      <c r="X2" s="220"/>
      <c r="Y2" s="220"/>
      <c r="Z2" s="220"/>
      <c r="AA2" s="220"/>
      <c r="AB2" s="220"/>
      <c r="AC2" s="221"/>
      <c r="AD2" s="93"/>
    </row>
    <row r="3" spans="1:49" ht="44.25" customHeight="1" thickBot="1" x14ac:dyDescent="0.3">
      <c r="A3" s="93"/>
      <c r="B3" s="64"/>
      <c r="C3" s="64"/>
      <c r="L3" s="119"/>
      <c r="M3" s="222" t="s">
        <v>169</v>
      </c>
      <c r="N3" s="223"/>
      <c r="O3" s="223"/>
      <c r="P3" s="224"/>
      <c r="Q3" s="225" t="s">
        <v>170</v>
      </c>
      <c r="R3" s="226"/>
      <c r="S3" s="226"/>
      <c r="T3" s="227"/>
      <c r="U3" s="93"/>
      <c r="V3" s="222" t="s">
        <v>169</v>
      </c>
      <c r="W3" s="223"/>
      <c r="X3" s="223"/>
      <c r="Y3" s="224"/>
      <c r="Z3" s="228" t="s">
        <v>170</v>
      </c>
      <c r="AA3" s="229"/>
      <c r="AB3" s="229"/>
      <c r="AC3" s="230"/>
      <c r="AD3" s="93"/>
      <c r="AE3" s="179" t="s">
        <v>188</v>
      </c>
    </row>
    <row r="4" spans="1:49" s="113" customFormat="1" ht="40.5" customHeight="1" x14ac:dyDescent="0.25">
      <c r="A4" s="120" t="s">
        <v>131</v>
      </c>
      <c r="B4" s="120" t="s">
        <v>171</v>
      </c>
      <c r="C4" s="121" t="s">
        <v>183</v>
      </c>
      <c r="D4" s="128" t="s">
        <v>182</v>
      </c>
      <c r="E4" s="128" t="s">
        <v>172</v>
      </c>
      <c r="F4" s="128" t="s">
        <v>133</v>
      </c>
      <c r="G4" s="129" t="s">
        <v>134</v>
      </c>
      <c r="H4" s="129" t="s">
        <v>135</v>
      </c>
      <c r="I4" s="129" t="s">
        <v>136</v>
      </c>
      <c r="J4" s="129" t="s">
        <v>137</v>
      </c>
      <c r="K4" s="130" t="s">
        <v>138</v>
      </c>
      <c r="L4" s="119"/>
      <c r="M4" s="131" t="s">
        <v>173</v>
      </c>
      <c r="N4" s="132" t="s">
        <v>174</v>
      </c>
      <c r="O4" s="132" t="s">
        <v>175</v>
      </c>
      <c r="P4" s="133" t="s">
        <v>176</v>
      </c>
      <c r="Q4" s="134" t="s">
        <v>173</v>
      </c>
      <c r="R4" s="135" t="s">
        <v>174</v>
      </c>
      <c r="S4" s="135" t="s">
        <v>175</v>
      </c>
      <c r="T4" s="136" t="s">
        <v>176</v>
      </c>
      <c r="U4" s="1"/>
      <c r="V4" s="131" t="s">
        <v>173</v>
      </c>
      <c r="W4" s="132" t="s">
        <v>174</v>
      </c>
      <c r="X4" s="132" t="s">
        <v>175</v>
      </c>
      <c r="Y4" s="133" t="s">
        <v>176</v>
      </c>
      <c r="Z4" s="137" t="s">
        <v>173</v>
      </c>
      <c r="AA4" s="138" t="s">
        <v>174</v>
      </c>
      <c r="AB4" s="138" t="s">
        <v>175</v>
      </c>
      <c r="AC4" s="139" t="s">
        <v>176</v>
      </c>
      <c r="AD4" s="1"/>
      <c r="AE4" s="180" t="s">
        <v>189</v>
      </c>
      <c r="AG4" s="128" t="s">
        <v>177</v>
      </c>
    </row>
    <row r="5" spans="1:49" x14ac:dyDescent="0.25">
      <c r="A5" s="123">
        <v>1</v>
      </c>
      <c r="B5" s="124" t="s">
        <v>142</v>
      </c>
      <c r="C5" s="177" t="s">
        <v>184</v>
      </c>
      <c r="D5" s="140"/>
      <c r="E5" s="140"/>
      <c r="F5" s="140"/>
      <c r="G5" s="140"/>
      <c r="H5" s="141"/>
      <c r="I5" s="141"/>
      <c r="J5" s="141"/>
      <c r="K5" s="141"/>
      <c r="M5" s="183"/>
      <c r="N5" s="184"/>
      <c r="O5" s="184"/>
      <c r="P5" s="185"/>
      <c r="Q5" s="183"/>
      <c r="R5" s="184"/>
      <c r="S5" s="184"/>
      <c r="T5" s="185"/>
      <c r="V5" s="183"/>
      <c r="W5" s="184"/>
      <c r="X5" s="184"/>
      <c r="Y5" s="185"/>
      <c r="Z5" s="183"/>
      <c r="AA5" s="184"/>
      <c r="AB5" s="184"/>
      <c r="AC5" s="185"/>
      <c r="AE5" s="181"/>
      <c r="AG5" s="114"/>
    </row>
    <row r="6" spans="1:49" x14ac:dyDescent="0.25">
      <c r="A6" s="123">
        <v>2</v>
      </c>
      <c r="B6" s="124" t="s">
        <v>142</v>
      </c>
      <c r="C6" s="177" t="s">
        <v>184</v>
      </c>
      <c r="D6" s="140"/>
      <c r="E6" s="140"/>
      <c r="F6" s="140"/>
      <c r="G6" s="140"/>
      <c r="H6" s="141"/>
      <c r="I6" s="141"/>
      <c r="J6" s="141"/>
      <c r="K6" s="141"/>
      <c r="M6" s="183"/>
      <c r="N6" s="184"/>
      <c r="O6" s="184"/>
      <c r="P6" s="185"/>
      <c r="Q6" s="183"/>
      <c r="R6" s="184"/>
      <c r="S6" s="184"/>
      <c r="T6" s="185"/>
      <c r="V6" s="183"/>
      <c r="W6" s="184"/>
      <c r="X6" s="184"/>
      <c r="Y6" s="185"/>
      <c r="Z6" s="183"/>
      <c r="AA6" s="184"/>
      <c r="AB6" s="184"/>
      <c r="AC6" s="185"/>
      <c r="AE6" s="181"/>
      <c r="AG6" s="114"/>
    </row>
    <row r="7" spans="1:49" x14ac:dyDescent="0.25">
      <c r="A7" s="123">
        <v>3</v>
      </c>
      <c r="B7" s="124" t="s">
        <v>146</v>
      </c>
      <c r="C7" s="177" t="s">
        <v>185</v>
      </c>
      <c r="D7" s="140"/>
      <c r="E7" s="140"/>
      <c r="F7" s="140"/>
      <c r="G7" s="140"/>
      <c r="H7" s="141"/>
      <c r="I7" s="141"/>
      <c r="J7" s="141"/>
      <c r="K7" s="141"/>
      <c r="M7" s="183"/>
      <c r="N7" s="184"/>
      <c r="O7" s="184"/>
      <c r="P7" s="185"/>
      <c r="Q7" s="186"/>
      <c r="R7" s="187"/>
      <c r="S7" s="187"/>
      <c r="T7" s="188"/>
      <c r="V7" s="183"/>
      <c r="W7" s="184"/>
      <c r="X7" s="184"/>
      <c r="Y7" s="185"/>
      <c r="Z7" s="186"/>
      <c r="AA7" s="187"/>
      <c r="AB7" s="187"/>
      <c r="AC7" s="188"/>
      <c r="AE7" s="181"/>
      <c r="AG7" s="114"/>
    </row>
    <row r="8" spans="1:49" x14ac:dyDescent="0.25">
      <c r="A8" s="123">
        <v>4</v>
      </c>
      <c r="B8" s="124" t="s">
        <v>146</v>
      </c>
      <c r="C8" s="177" t="s">
        <v>185</v>
      </c>
      <c r="D8" s="140"/>
      <c r="E8" s="140"/>
      <c r="F8" s="140"/>
      <c r="G8" s="140"/>
      <c r="H8" s="141"/>
      <c r="I8" s="141"/>
      <c r="J8" s="141"/>
      <c r="K8" s="141"/>
      <c r="M8" s="183"/>
      <c r="N8" s="184"/>
      <c r="O8" s="184"/>
      <c r="P8" s="185"/>
      <c r="Q8" s="186"/>
      <c r="R8" s="187"/>
      <c r="S8" s="187"/>
      <c r="T8" s="188"/>
      <c r="V8" s="183"/>
      <c r="W8" s="184"/>
      <c r="X8" s="184"/>
      <c r="Y8" s="185"/>
      <c r="Z8" s="186"/>
      <c r="AA8" s="187"/>
      <c r="AB8" s="187"/>
      <c r="AC8" s="188"/>
      <c r="AE8" s="181"/>
      <c r="AG8" s="114"/>
    </row>
    <row r="9" spans="1:49" x14ac:dyDescent="0.25">
      <c r="A9" s="123">
        <v>5</v>
      </c>
      <c r="B9" s="124" t="s">
        <v>146</v>
      </c>
      <c r="C9" s="177" t="s">
        <v>185</v>
      </c>
      <c r="D9" s="140"/>
      <c r="E9" s="140"/>
      <c r="F9" s="140"/>
      <c r="G9" s="140"/>
      <c r="H9" s="141"/>
      <c r="I9" s="141"/>
      <c r="J9" s="141"/>
      <c r="K9" s="141"/>
      <c r="M9" s="183"/>
      <c r="N9" s="184"/>
      <c r="O9" s="184"/>
      <c r="P9" s="185"/>
      <c r="Q9" s="186"/>
      <c r="R9" s="187"/>
      <c r="S9" s="187"/>
      <c r="T9" s="188"/>
      <c r="V9" s="183"/>
      <c r="W9" s="184"/>
      <c r="X9" s="184"/>
      <c r="Y9" s="185"/>
      <c r="Z9" s="186"/>
      <c r="AA9" s="187"/>
      <c r="AB9" s="187"/>
      <c r="AC9" s="188"/>
      <c r="AE9" s="181"/>
      <c r="AG9" s="114"/>
    </row>
    <row r="10" spans="1:49" x14ac:dyDescent="0.25">
      <c r="A10" s="123">
        <v>6</v>
      </c>
      <c r="B10" s="124" t="s">
        <v>149</v>
      </c>
      <c r="C10" s="177" t="s">
        <v>184</v>
      </c>
      <c r="D10" s="140"/>
      <c r="E10" s="140"/>
      <c r="F10" s="140"/>
      <c r="G10" s="140"/>
      <c r="H10" s="141"/>
      <c r="I10" s="141"/>
      <c r="J10" s="141"/>
      <c r="K10" s="141"/>
      <c r="M10" s="183"/>
      <c r="N10" s="184"/>
      <c r="O10" s="184"/>
      <c r="P10" s="185"/>
      <c r="Q10" s="183"/>
      <c r="R10" s="184"/>
      <c r="S10" s="184"/>
      <c r="T10" s="185"/>
      <c r="V10" s="183"/>
      <c r="W10" s="184"/>
      <c r="X10" s="184"/>
      <c r="Y10" s="185"/>
      <c r="Z10" s="183"/>
      <c r="AA10" s="184"/>
      <c r="AB10" s="184"/>
      <c r="AC10" s="185"/>
      <c r="AE10" s="181"/>
      <c r="AG10" s="114"/>
      <c r="AW10" s="111" t="s">
        <v>38</v>
      </c>
    </row>
    <row r="11" spans="1:49" x14ac:dyDescent="0.25">
      <c r="A11" s="123">
        <v>7</v>
      </c>
      <c r="B11" s="124" t="s">
        <v>151</v>
      </c>
      <c r="C11" s="177" t="s">
        <v>185</v>
      </c>
      <c r="D11" s="140"/>
      <c r="E11" s="140"/>
      <c r="F11" s="140"/>
      <c r="G11" s="140"/>
      <c r="H11" s="141"/>
      <c r="I11" s="141"/>
      <c r="J11" s="141"/>
      <c r="K11" s="141"/>
      <c r="M11" s="183"/>
      <c r="N11" s="184"/>
      <c r="O11" s="184"/>
      <c r="P11" s="185"/>
      <c r="Q11" s="186"/>
      <c r="R11" s="187"/>
      <c r="S11" s="187"/>
      <c r="T11" s="188"/>
      <c r="V11" s="183"/>
      <c r="W11" s="184"/>
      <c r="X11" s="184"/>
      <c r="Y11" s="185"/>
      <c r="Z11" s="186"/>
      <c r="AA11" s="187"/>
      <c r="AB11" s="187"/>
      <c r="AC11" s="188"/>
      <c r="AE11" s="181"/>
      <c r="AG11" s="114"/>
      <c r="AW11" s="111" t="s">
        <v>39</v>
      </c>
    </row>
    <row r="12" spans="1:49" x14ac:dyDescent="0.25">
      <c r="A12" s="123">
        <v>8</v>
      </c>
      <c r="B12" s="124" t="s">
        <v>153</v>
      </c>
      <c r="C12" s="177" t="s">
        <v>185</v>
      </c>
      <c r="D12" s="140"/>
      <c r="E12" s="140"/>
      <c r="F12" s="140"/>
      <c r="G12" s="140"/>
      <c r="H12" s="141"/>
      <c r="I12" s="141"/>
      <c r="J12" s="141"/>
      <c r="K12" s="141"/>
      <c r="M12" s="183"/>
      <c r="N12" s="184"/>
      <c r="O12" s="184"/>
      <c r="P12" s="185"/>
      <c r="Q12" s="186"/>
      <c r="R12" s="187"/>
      <c r="S12" s="187"/>
      <c r="T12" s="188"/>
      <c r="V12" s="183"/>
      <c r="W12" s="184"/>
      <c r="X12" s="184"/>
      <c r="Y12" s="185"/>
      <c r="Z12" s="186"/>
      <c r="AA12" s="187"/>
      <c r="AB12" s="187"/>
      <c r="AC12" s="188"/>
      <c r="AE12" s="181"/>
      <c r="AG12" s="114"/>
    </row>
    <row r="13" spans="1:49" x14ac:dyDescent="0.25">
      <c r="A13" s="123">
        <v>9</v>
      </c>
      <c r="B13" s="124" t="s">
        <v>155</v>
      </c>
      <c r="C13" s="177" t="s">
        <v>185</v>
      </c>
      <c r="D13" s="140"/>
      <c r="E13" s="140"/>
      <c r="F13" s="140"/>
      <c r="G13" s="140"/>
      <c r="H13" s="141"/>
      <c r="I13" s="141"/>
      <c r="J13" s="141"/>
      <c r="K13" s="141"/>
      <c r="M13" s="183"/>
      <c r="N13" s="184"/>
      <c r="O13" s="184"/>
      <c r="P13" s="185"/>
      <c r="Q13" s="186"/>
      <c r="R13" s="187"/>
      <c r="S13" s="187"/>
      <c r="T13" s="188"/>
      <c r="V13" s="183"/>
      <c r="W13" s="184"/>
      <c r="X13" s="184"/>
      <c r="Y13" s="185"/>
      <c r="Z13" s="186"/>
      <c r="AA13" s="187"/>
      <c r="AB13" s="187"/>
      <c r="AC13" s="188"/>
      <c r="AE13" s="181"/>
      <c r="AG13" s="114"/>
    </row>
    <row r="14" spans="1:49" x14ac:dyDescent="0.25">
      <c r="A14" s="123">
        <v>10</v>
      </c>
      <c r="B14" s="124" t="s">
        <v>155</v>
      </c>
      <c r="C14" s="177" t="s">
        <v>185</v>
      </c>
      <c r="D14" s="140"/>
      <c r="E14" s="140"/>
      <c r="F14" s="140"/>
      <c r="G14" s="140"/>
      <c r="H14" s="141"/>
      <c r="I14" s="141"/>
      <c r="J14" s="141"/>
      <c r="K14" s="141"/>
      <c r="M14" s="183"/>
      <c r="N14" s="184"/>
      <c r="O14" s="184"/>
      <c r="P14" s="185"/>
      <c r="Q14" s="186"/>
      <c r="R14" s="187"/>
      <c r="S14" s="187"/>
      <c r="T14" s="188"/>
      <c r="V14" s="183"/>
      <c r="W14" s="184"/>
      <c r="X14" s="184"/>
      <c r="Y14" s="185"/>
      <c r="Z14" s="186"/>
      <c r="AA14" s="187"/>
      <c r="AB14" s="187"/>
      <c r="AC14" s="188"/>
      <c r="AE14" s="181"/>
      <c r="AG14" s="114"/>
    </row>
    <row r="15" spans="1:49" x14ac:dyDescent="0.25">
      <c r="A15" s="123">
        <v>11</v>
      </c>
      <c r="B15" s="124" t="s">
        <v>155</v>
      </c>
      <c r="C15" s="177" t="s">
        <v>185</v>
      </c>
      <c r="D15" s="140"/>
      <c r="E15" s="140"/>
      <c r="F15" s="140"/>
      <c r="G15" s="140"/>
      <c r="H15" s="141"/>
      <c r="I15" s="141"/>
      <c r="J15" s="141"/>
      <c r="K15" s="141"/>
      <c r="M15" s="183"/>
      <c r="N15" s="184"/>
      <c r="O15" s="184"/>
      <c r="P15" s="185"/>
      <c r="Q15" s="186"/>
      <c r="R15" s="187"/>
      <c r="S15" s="187"/>
      <c r="T15" s="188"/>
      <c r="V15" s="183"/>
      <c r="W15" s="184"/>
      <c r="X15" s="184"/>
      <c r="Y15" s="185"/>
      <c r="Z15" s="186"/>
      <c r="AA15" s="187"/>
      <c r="AB15" s="187"/>
      <c r="AC15" s="188"/>
      <c r="AE15" s="181"/>
      <c r="AG15" s="114"/>
    </row>
    <row r="16" spans="1:49" x14ac:dyDescent="0.25">
      <c r="A16" s="123">
        <v>12</v>
      </c>
      <c r="B16" s="124" t="s">
        <v>142</v>
      </c>
      <c r="C16" s="177" t="s">
        <v>184</v>
      </c>
      <c r="D16" s="140"/>
      <c r="E16" s="140"/>
      <c r="F16" s="140"/>
      <c r="G16" s="140"/>
      <c r="H16" s="141"/>
      <c r="I16" s="141"/>
      <c r="J16" s="141"/>
      <c r="K16" s="141"/>
      <c r="M16" s="183"/>
      <c r="N16" s="184"/>
      <c r="O16" s="184"/>
      <c r="P16" s="185"/>
      <c r="Q16" s="183"/>
      <c r="R16" s="184"/>
      <c r="S16" s="184"/>
      <c r="T16" s="185"/>
      <c r="V16" s="183"/>
      <c r="W16" s="184"/>
      <c r="X16" s="184"/>
      <c r="Y16" s="185"/>
      <c r="Z16" s="183"/>
      <c r="AA16" s="184"/>
      <c r="AB16" s="184"/>
      <c r="AC16" s="185"/>
      <c r="AE16" s="181"/>
      <c r="AG16" s="114"/>
    </row>
    <row r="17" spans="1:33" x14ac:dyDescent="0.25">
      <c r="A17" s="123">
        <v>13</v>
      </c>
      <c r="B17" s="124" t="s">
        <v>142</v>
      </c>
      <c r="C17" s="177" t="s">
        <v>184</v>
      </c>
      <c r="D17" s="140"/>
      <c r="E17" s="140"/>
      <c r="F17" s="140"/>
      <c r="G17" s="140"/>
      <c r="H17" s="141"/>
      <c r="I17" s="141"/>
      <c r="J17" s="141"/>
      <c r="K17" s="141"/>
      <c r="M17" s="183"/>
      <c r="N17" s="184"/>
      <c r="O17" s="184"/>
      <c r="P17" s="185"/>
      <c r="Q17" s="183"/>
      <c r="R17" s="184"/>
      <c r="S17" s="184"/>
      <c r="T17" s="185"/>
      <c r="V17" s="183"/>
      <c r="W17" s="184"/>
      <c r="X17" s="184"/>
      <c r="Y17" s="185"/>
      <c r="Z17" s="183"/>
      <c r="AA17" s="184"/>
      <c r="AB17" s="184"/>
      <c r="AC17" s="185"/>
      <c r="AE17" s="181"/>
      <c r="AG17" s="114"/>
    </row>
    <row r="18" spans="1:33" x14ac:dyDescent="0.25">
      <c r="A18" s="123">
        <v>14</v>
      </c>
      <c r="B18" s="124" t="s">
        <v>159</v>
      </c>
      <c r="C18" s="177" t="s">
        <v>184</v>
      </c>
      <c r="D18" s="140"/>
      <c r="E18" s="140"/>
      <c r="F18" s="140"/>
      <c r="G18" s="140"/>
      <c r="H18" s="141"/>
      <c r="I18" s="141"/>
      <c r="J18" s="141"/>
      <c r="K18" s="141"/>
      <c r="M18" s="183"/>
      <c r="N18" s="184"/>
      <c r="O18" s="184"/>
      <c r="P18" s="185"/>
      <c r="Q18" s="183"/>
      <c r="R18" s="184"/>
      <c r="S18" s="184"/>
      <c r="T18" s="185"/>
      <c r="V18" s="183"/>
      <c r="W18" s="184"/>
      <c r="X18" s="184"/>
      <c r="Y18" s="185"/>
      <c r="Z18" s="183"/>
      <c r="AA18" s="184"/>
      <c r="AB18" s="184"/>
      <c r="AC18" s="185"/>
      <c r="AE18" s="181"/>
      <c r="AG18" s="114"/>
    </row>
    <row r="19" spans="1:33" x14ac:dyDescent="0.25">
      <c r="A19" s="123">
        <v>15</v>
      </c>
      <c r="B19" s="124" t="s">
        <v>159</v>
      </c>
      <c r="C19" s="177" t="s">
        <v>184</v>
      </c>
      <c r="D19" s="140"/>
      <c r="E19" s="140"/>
      <c r="F19" s="140"/>
      <c r="G19" s="140"/>
      <c r="H19" s="141"/>
      <c r="I19" s="141"/>
      <c r="J19" s="141"/>
      <c r="K19" s="141"/>
      <c r="M19" s="183"/>
      <c r="N19" s="184"/>
      <c r="O19" s="184"/>
      <c r="P19" s="185"/>
      <c r="Q19" s="183"/>
      <c r="R19" s="184"/>
      <c r="S19" s="184"/>
      <c r="T19" s="185"/>
      <c r="V19" s="183"/>
      <c r="W19" s="184"/>
      <c r="X19" s="184"/>
      <c r="Y19" s="185"/>
      <c r="Z19" s="183"/>
      <c r="AA19" s="184"/>
      <c r="AB19" s="184"/>
      <c r="AC19" s="185"/>
      <c r="AE19" s="181"/>
      <c r="AG19" s="114"/>
    </row>
    <row r="20" spans="1:33" x14ac:dyDescent="0.25">
      <c r="A20" s="123">
        <v>16</v>
      </c>
      <c r="B20" s="124" t="s">
        <v>146</v>
      </c>
      <c r="C20" s="177" t="s">
        <v>185</v>
      </c>
      <c r="D20" s="140"/>
      <c r="E20" s="140"/>
      <c r="F20" s="140"/>
      <c r="G20" s="140"/>
      <c r="H20" s="141"/>
      <c r="I20" s="141"/>
      <c r="J20" s="141"/>
      <c r="K20" s="141"/>
      <c r="M20" s="183"/>
      <c r="N20" s="184"/>
      <c r="O20" s="184"/>
      <c r="P20" s="185"/>
      <c r="Q20" s="186"/>
      <c r="R20" s="187"/>
      <c r="S20" s="187"/>
      <c r="T20" s="188"/>
      <c r="V20" s="183"/>
      <c r="W20" s="184"/>
      <c r="X20" s="184"/>
      <c r="Y20" s="185"/>
      <c r="Z20" s="186"/>
      <c r="AA20" s="187"/>
      <c r="AB20" s="187"/>
      <c r="AC20" s="188"/>
      <c r="AE20" s="181"/>
      <c r="AG20" s="114"/>
    </row>
    <row r="21" spans="1:33" x14ac:dyDescent="0.25">
      <c r="A21" s="123">
        <v>17</v>
      </c>
      <c r="B21" s="124" t="s">
        <v>146</v>
      </c>
      <c r="C21" s="177" t="s">
        <v>185</v>
      </c>
      <c r="D21" s="140"/>
      <c r="E21" s="140"/>
      <c r="F21" s="140"/>
      <c r="G21" s="140"/>
      <c r="H21" s="141"/>
      <c r="I21" s="141"/>
      <c r="J21" s="141"/>
      <c r="K21" s="141"/>
      <c r="M21" s="183"/>
      <c r="N21" s="184"/>
      <c r="O21" s="184"/>
      <c r="P21" s="185"/>
      <c r="Q21" s="186"/>
      <c r="R21" s="187"/>
      <c r="S21" s="187"/>
      <c r="T21" s="188"/>
      <c r="V21" s="183"/>
      <c r="W21" s="184"/>
      <c r="X21" s="184"/>
      <c r="Y21" s="185"/>
      <c r="Z21" s="186"/>
      <c r="AA21" s="187"/>
      <c r="AB21" s="187"/>
      <c r="AC21" s="188"/>
      <c r="AE21" s="181"/>
      <c r="AG21" s="114"/>
    </row>
    <row r="22" spans="1:33" x14ac:dyDescent="0.25">
      <c r="A22" s="123">
        <v>18</v>
      </c>
      <c r="B22" s="124" t="s">
        <v>146</v>
      </c>
      <c r="C22" s="177" t="s">
        <v>185</v>
      </c>
      <c r="D22" s="140"/>
      <c r="E22" s="140"/>
      <c r="F22" s="140"/>
      <c r="G22" s="140"/>
      <c r="H22" s="141"/>
      <c r="I22" s="141"/>
      <c r="J22" s="141"/>
      <c r="K22" s="141"/>
      <c r="M22" s="183"/>
      <c r="N22" s="184"/>
      <c r="O22" s="184"/>
      <c r="P22" s="185"/>
      <c r="Q22" s="186"/>
      <c r="R22" s="187"/>
      <c r="S22" s="187"/>
      <c r="T22" s="188"/>
      <c r="V22" s="183"/>
      <c r="W22" s="184"/>
      <c r="X22" s="184"/>
      <c r="Y22" s="185"/>
      <c r="Z22" s="186"/>
      <c r="AA22" s="187"/>
      <c r="AB22" s="187"/>
      <c r="AC22" s="188"/>
      <c r="AE22" s="181"/>
      <c r="AG22" s="114"/>
    </row>
    <row r="23" spans="1:33" x14ac:dyDescent="0.25">
      <c r="A23" s="123">
        <v>19</v>
      </c>
      <c r="B23" s="124" t="s">
        <v>149</v>
      </c>
      <c r="C23" s="177" t="s">
        <v>184</v>
      </c>
      <c r="D23" s="140"/>
      <c r="E23" s="140"/>
      <c r="F23" s="140"/>
      <c r="G23" s="140"/>
      <c r="H23" s="141"/>
      <c r="I23" s="141"/>
      <c r="J23" s="141"/>
      <c r="K23" s="141"/>
      <c r="M23" s="183"/>
      <c r="N23" s="184"/>
      <c r="O23" s="184"/>
      <c r="P23" s="185"/>
      <c r="Q23" s="183"/>
      <c r="R23" s="184"/>
      <c r="S23" s="184"/>
      <c r="T23" s="185"/>
      <c r="V23" s="183"/>
      <c r="W23" s="184"/>
      <c r="X23" s="184"/>
      <c r="Y23" s="185"/>
      <c r="Z23" s="183"/>
      <c r="AA23" s="184"/>
      <c r="AB23" s="184"/>
      <c r="AC23" s="185"/>
      <c r="AE23" s="181"/>
      <c r="AG23" s="114"/>
    </row>
    <row r="24" spans="1:33" x14ac:dyDescent="0.25">
      <c r="A24" s="123">
        <v>20</v>
      </c>
      <c r="B24" s="124" t="s">
        <v>151</v>
      </c>
      <c r="C24" s="177" t="s">
        <v>185</v>
      </c>
      <c r="D24" s="140"/>
      <c r="E24" s="140"/>
      <c r="F24" s="140"/>
      <c r="G24" s="140"/>
      <c r="H24" s="141"/>
      <c r="I24" s="141"/>
      <c r="J24" s="141"/>
      <c r="K24" s="141"/>
      <c r="M24" s="183"/>
      <c r="N24" s="184"/>
      <c r="O24" s="184"/>
      <c r="P24" s="185"/>
      <c r="Q24" s="186"/>
      <c r="R24" s="187"/>
      <c r="S24" s="187"/>
      <c r="T24" s="188"/>
      <c r="V24" s="183"/>
      <c r="W24" s="184"/>
      <c r="X24" s="184"/>
      <c r="Y24" s="185"/>
      <c r="Z24" s="186"/>
      <c r="AA24" s="187"/>
      <c r="AB24" s="187"/>
      <c r="AC24" s="188"/>
      <c r="AE24" s="181"/>
      <c r="AG24" s="114"/>
    </row>
    <row r="25" spans="1:33" x14ac:dyDescent="0.25">
      <c r="A25" s="123">
        <v>21</v>
      </c>
      <c r="B25" s="124" t="s">
        <v>151</v>
      </c>
      <c r="C25" s="177" t="s">
        <v>185</v>
      </c>
      <c r="D25" s="140"/>
      <c r="E25" s="140"/>
      <c r="F25" s="140"/>
      <c r="G25" s="140"/>
      <c r="H25" s="141"/>
      <c r="I25" s="141"/>
      <c r="J25" s="141"/>
      <c r="K25" s="141"/>
      <c r="M25" s="183"/>
      <c r="N25" s="184"/>
      <c r="O25" s="184"/>
      <c r="P25" s="185"/>
      <c r="Q25" s="186"/>
      <c r="R25" s="187"/>
      <c r="S25" s="187"/>
      <c r="T25" s="188"/>
      <c r="V25" s="183"/>
      <c r="W25" s="184"/>
      <c r="X25" s="184"/>
      <c r="Y25" s="185"/>
      <c r="Z25" s="186"/>
      <c r="AA25" s="187"/>
      <c r="AB25" s="187"/>
      <c r="AC25" s="188"/>
      <c r="AE25" s="181"/>
      <c r="AG25" s="114"/>
    </row>
    <row r="26" spans="1:33" x14ac:dyDescent="0.25">
      <c r="A26" s="123">
        <v>22</v>
      </c>
      <c r="B26" s="124" t="s">
        <v>161</v>
      </c>
      <c r="C26" s="177" t="s">
        <v>185</v>
      </c>
      <c r="D26" s="140"/>
      <c r="E26" s="140"/>
      <c r="F26" s="140"/>
      <c r="G26" s="140"/>
      <c r="H26" s="141"/>
      <c r="I26" s="141"/>
      <c r="J26" s="141"/>
      <c r="K26" s="141"/>
      <c r="M26" s="183"/>
      <c r="N26" s="184"/>
      <c r="O26" s="184"/>
      <c r="P26" s="185"/>
      <c r="Q26" s="186"/>
      <c r="R26" s="187"/>
      <c r="S26" s="187"/>
      <c r="T26" s="188"/>
      <c r="V26" s="183"/>
      <c r="W26" s="184"/>
      <c r="X26" s="184"/>
      <c r="Y26" s="185"/>
      <c r="Z26" s="186"/>
      <c r="AA26" s="187"/>
      <c r="AB26" s="187"/>
      <c r="AC26" s="188"/>
      <c r="AE26" s="181"/>
      <c r="AG26" s="114"/>
    </row>
    <row r="27" spans="1:33" x14ac:dyDescent="0.25">
      <c r="A27" s="123">
        <v>23</v>
      </c>
      <c r="B27" s="124" t="s">
        <v>162</v>
      </c>
      <c r="C27" s="177" t="s">
        <v>184</v>
      </c>
      <c r="D27" s="140"/>
      <c r="E27" s="140"/>
      <c r="F27" s="140"/>
      <c r="G27" s="140"/>
      <c r="H27" s="141"/>
      <c r="I27" s="141"/>
      <c r="J27" s="141"/>
      <c r="K27" s="141"/>
      <c r="M27" s="183"/>
      <c r="N27" s="184"/>
      <c r="O27" s="184"/>
      <c r="P27" s="185"/>
      <c r="Q27" s="183"/>
      <c r="R27" s="184"/>
      <c r="S27" s="184"/>
      <c r="T27" s="185"/>
      <c r="V27" s="183"/>
      <c r="W27" s="184"/>
      <c r="X27" s="184"/>
      <c r="Y27" s="185"/>
      <c r="Z27" s="183"/>
      <c r="AA27" s="184"/>
      <c r="AB27" s="184"/>
      <c r="AC27" s="185"/>
      <c r="AE27" s="181"/>
      <c r="AG27" s="114"/>
    </row>
    <row r="28" spans="1:33" x14ac:dyDescent="0.25">
      <c r="A28" s="123">
        <v>24</v>
      </c>
      <c r="B28" s="124" t="s">
        <v>155</v>
      </c>
      <c r="C28" s="177" t="s">
        <v>185</v>
      </c>
      <c r="D28" s="140"/>
      <c r="E28" s="140"/>
      <c r="F28" s="140"/>
      <c r="G28" s="140"/>
      <c r="H28" s="141"/>
      <c r="I28" s="141"/>
      <c r="J28" s="141"/>
      <c r="K28" s="141"/>
      <c r="M28" s="183"/>
      <c r="N28" s="184"/>
      <c r="O28" s="184"/>
      <c r="P28" s="185"/>
      <c r="Q28" s="186"/>
      <c r="R28" s="187"/>
      <c r="S28" s="187"/>
      <c r="T28" s="188"/>
      <c r="V28" s="183"/>
      <c r="W28" s="184"/>
      <c r="X28" s="184"/>
      <c r="Y28" s="185"/>
      <c r="Z28" s="186"/>
      <c r="AA28" s="187"/>
      <c r="AB28" s="187"/>
      <c r="AC28" s="188"/>
      <c r="AE28" s="181"/>
      <c r="AG28" s="114"/>
    </row>
    <row r="29" spans="1:33" x14ac:dyDescent="0.25">
      <c r="A29" s="123">
        <v>25</v>
      </c>
      <c r="B29" s="124" t="s">
        <v>155</v>
      </c>
      <c r="C29" s="177" t="s">
        <v>185</v>
      </c>
      <c r="D29" s="140"/>
      <c r="E29" s="140"/>
      <c r="F29" s="140"/>
      <c r="G29" s="140"/>
      <c r="H29" s="141"/>
      <c r="I29" s="141"/>
      <c r="J29" s="141"/>
      <c r="K29" s="141"/>
      <c r="M29" s="183"/>
      <c r="N29" s="184"/>
      <c r="O29" s="184"/>
      <c r="P29" s="185"/>
      <c r="Q29" s="186"/>
      <c r="R29" s="187"/>
      <c r="S29" s="187"/>
      <c r="T29" s="188"/>
      <c r="V29" s="183"/>
      <c r="W29" s="184"/>
      <c r="X29" s="184"/>
      <c r="Y29" s="185"/>
      <c r="Z29" s="186"/>
      <c r="AA29" s="187"/>
      <c r="AB29" s="187"/>
      <c r="AC29" s="188"/>
      <c r="AE29" s="181"/>
      <c r="AG29" s="114"/>
    </row>
    <row r="30" spans="1:33" x14ac:dyDescent="0.25">
      <c r="A30" s="123">
        <v>26</v>
      </c>
      <c r="B30" s="124" t="s">
        <v>155</v>
      </c>
      <c r="C30" s="177" t="s">
        <v>185</v>
      </c>
      <c r="D30" s="140"/>
      <c r="E30" s="140"/>
      <c r="F30" s="140"/>
      <c r="G30" s="140"/>
      <c r="H30" s="141"/>
      <c r="I30" s="141"/>
      <c r="J30" s="141"/>
      <c r="K30" s="141"/>
      <c r="M30" s="183"/>
      <c r="N30" s="184"/>
      <c r="O30" s="184"/>
      <c r="P30" s="185"/>
      <c r="Q30" s="186"/>
      <c r="R30" s="187"/>
      <c r="S30" s="187"/>
      <c r="T30" s="188"/>
      <c r="V30" s="183"/>
      <c r="W30" s="184"/>
      <c r="X30" s="184"/>
      <c r="Y30" s="185"/>
      <c r="Z30" s="186"/>
      <c r="AA30" s="187"/>
      <c r="AB30" s="187"/>
      <c r="AC30" s="188"/>
      <c r="AE30" s="181"/>
      <c r="AG30" s="114"/>
    </row>
    <row r="31" spans="1:33" x14ac:dyDescent="0.25">
      <c r="A31" s="123">
        <v>27</v>
      </c>
      <c r="B31" s="124" t="s">
        <v>155</v>
      </c>
      <c r="C31" s="177" t="s">
        <v>185</v>
      </c>
      <c r="D31" s="140"/>
      <c r="E31" s="140"/>
      <c r="F31" s="140"/>
      <c r="G31" s="140"/>
      <c r="H31" s="141"/>
      <c r="I31" s="141"/>
      <c r="J31" s="141"/>
      <c r="K31" s="141"/>
      <c r="M31" s="183"/>
      <c r="N31" s="184"/>
      <c r="O31" s="184"/>
      <c r="P31" s="185"/>
      <c r="Q31" s="186"/>
      <c r="R31" s="187"/>
      <c r="S31" s="187"/>
      <c r="T31" s="188"/>
      <c r="V31" s="183"/>
      <c r="W31" s="184"/>
      <c r="X31" s="184"/>
      <c r="Y31" s="185"/>
      <c r="Z31" s="186"/>
      <c r="AA31" s="187"/>
      <c r="AB31" s="187"/>
      <c r="AC31" s="188"/>
      <c r="AE31" s="181"/>
      <c r="AG31" s="114"/>
    </row>
    <row r="32" spans="1:33" x14ac:dyDescent="0.25">
      <c r="A32" s="123">
        <v>28</v>
      </c>
      <c r="B32" s="125" t="s">
        <v>149</v>
      </c>
      <c r="C32" s="178" t="s">
        <v>184</v>
      </c>
      <c r="D32" s="142"/>
      <c r="E32" s="142"/>
      <c r="F32" s="140"/>
      <c r="G32" s="140"/>
      <c r="H32" s="141"/>
      <c r="I32" s="141"/>
      <c r="J32" s="141"/>
      <c r="K32" s="141"/>
      <c r="M32" s="183"/>
      <c r="N32" s="184"/>
      <c r="O32" s="184"/>
      <c r="P32" s="185"/>
      <c r="Q32" s="183"/>
      <c r="R32" s="184"/>
      <c r="S32" s="184"/>
      <c r="T32" s="185"/>
      <c r="V32" s="183"/>
      <c r="W32" s="184"/>
      <c r="X32" s="184"/>
      <c r="Y32" s="185"/>
      <c r="Z32" s="183"/>
      <c r="AA32" s="184"/>
      <c r="AB32" s="184"/>
      <c r="AC32" s="185"/>
      <c r="AE32" s="181"/>
      <c r="AG32" s="114"/>
    </row>
    <row r="33" spans="1:33" x14ac:dyDescent="0.25">
      <c r="A33" s="123">
        <v>29</v>
      </c>
      <c r="B33" s="124" t="s">
        <v>153</v>
      </c>
      <c r="C33" s="177" t="s">
        <v>185</v>
      </c>
      <c r="D33" s="140"/>
      <c r="E33" s="140"/>
      <c r="F33" s="140"/>
      <c r="G33" s="140"/>
      <c r="H33" s="141"/>
      <c r="I33" s="141"/>
      <c r="J33" s="141"/>
      <c r="K33" s="141"/>
      <c r="M33" s="183"/>
      <c r="N33" s="184"/>
      <c r="O33" s="184"/>
      <c r="P33" s="185"/>
      <c r="Q33" s="186"/>
      <c r="R33" s="187"/>
      <c r="S33" s="187"/>
      <c r="T33" s="188"/>
      <c r="V33" s="183"/>
      <c r="W33" s="184"/>
      <c r="X33" s="184"/>
      <c r="Y33" s="185"/>
      <c r="Z33" s="186"/>
      <c r="AA33" s="187"/>
      <c r="AB33" s="187"/>
      <c r="AC33" s="188"/>
      <c r="AE33" s="181"/>
      <c r="AG33" s="114"/>
    </row>
    <row r="34" spans="1:33" ht="15.75" thickBot="1" x14ac:dyDescent="0.3">
      <c r="A34" s="123">
        <v>30</v>
      </c>
      <c r="B34" s="124" t="s">
        <v>155</v>
      </c>
      <c r="C34" s="177" t="s">
        <v>185</v>
      </c>
      <c r="D34" s="140"/>
      <c r="E34" s="140"/>
      <c r="F34" s="140"/>
      <c r="G34" s="140"/>
      <c r="H34" s="141"/>
      <c r="I34" s="141"/>
      <c r="J34" s="141"/>
      <c r="K34" s="141"/>
      <c r="M34" s="189"/>
      <c r="N34" s="190"/>
      <c r="O34" s="190"/>
      <c r="P34" s="191"/>
      <c r="Q34" s="192"/>
      <c r="R34" s="193"/>
      <c r="S34" s="193"/>
      <c r="T34" s="194"/>
      <c r="V34" s="189"/>
      <c r="W34" s="190"/>
      <c r="X34" s="190"/>
      <c r="Y34" s="191"/>
      <c r="Z34" s="192"/>
      <c r="AA34" s="193"/>
      <c r="AB34" s="193"/>
      <c r="AC34" s="194"/>
      <c r="AE34" s="182"/>
      <c r="AG34" s="114"/>
    </row>
    <row r="35" spans="1:33" x14ac:dyDescent="0.25">
      <c r="A35" s="93"/>
      <c r="B35" s="64"/>
      <c r="C35" s="64"/>
    </row>
    <row r="36" spans="1:33" x14ac:dyDescent="0.25">
      <c r="A36" s="143"/>
      <c r="B36" s="144"/>
      <c r="C36" s="144"/>
      <c r="D36" s="145"/>
      <c r="E36" s="145"/>
      <c r="F36" s="145"/>
      <c r="G36" s="145"/>
      <c r="H36" s="146"/>
      <c r="I36" s="146"/>
      <c r="J36" s="146"/>
      <c r="K36" s="146"/>
      <c r="L36" s="146"/>
      <c r="M36" s="147"/>
      <c r="N36" s="147"/>
      <c r="O36" s="147"/>
      <c r="P36" s="147"/>
      <c r="Q36" s="147"/>
      <c r="R36" s="147"/>
      <c r="S36" s="147"/>
      <c r="T36" s="147"/>
      <c r="U36" s="147"/>
      <c r="V36" s="147"/>
      <c r="W36" s="147"/>
      <c r="X36" s="147"/>
      <c r="Y36" s="147"/>
      <c r="Z36" s="147"/>
      <c r="AA36" s="147"/>
      <c r="AB36" s="147"/>
      <c r="AC36" s="147"/>
      <c r="AD36" s="147"/>
      <c r="AE36" s="147"/>
      <c r="AF36" s="147"/>
      <c r="AG36" s="148"/>
    </row>
    <row r="37" spans="1:33" ht="15.75" thickBot="1" x14ac:dyDescent="0.3">
      <c r="A37" s="93"/>
      <c r="B37" s="64"/>
      <c r="C37" s="64"/>
    </row>
    <row r="38" spans="1:33" ht="34.5" customHeight="1" thickBot="1" x14ac:dyDescent="0.45">
      <c r="A38" s="149" t="s">
        <v>178</v>
      </c>
      <c r="B38" s="64"/>
      <c r="C38" s="64"/>
      <c r="D38" s="64"/>
      <c r="E38" s="64"/>
      <c r="F38" s="64"/>
      <c r="G38" s="64"/>
      <c r="H38" s="119"/>
      <c r="I38" s="119"/>
      <c r="J38" s="119"/>
      <c r="K38" s="119"/>
      <c r="L38" s="119"/>
      <c r="M38" s="216" t="s">
        <v>186</v>
      </c>
      <c r="N38" s="217"/>
      <c r="O38" s="217"/>
      <c r="P38" s="217"/>
      <c r="Q38" s="217"/>
      <c r="R38" s="217"/>
      <c r="S38" s="217"/>
      <c r="T38" s="218"/>
      <c r="U38" s="93"/>
      <c r="V38" s="219" t="s">
        <v>187</v>
      </c>
      <c r="W38" s="220"/>
      <c r="X38" s="220"/>
      <c r="Y38" s="220"/>
      <c r="Z38" s="220"/>
      <c r="AA38" s="220"/>
      <c r="AB38" s="220"/>
      <c r="AC38" s="221"/>
      <c r="AD38" s="93"/>
      <c r="AE38" s="93"/>
      <c r="AF38" s="113"/>
      <c r="AG38" s="111"/>
    </row>
    <row r="39" spans="1:33" ht="44.25" customHeight="1" thickBot="1" x14ac:dyDescent="0.3">
      <c r="A39" s="93"/>
      <c r="B39" s="64"/>
      <c r="C39" s="64"/>
      <c r="D39" s="64"/>
      <c r="E39" s="64"/>
      <c r="F39" s="64"/>
      <c r="G39" s="64"/>
      <c r="H39" s="119"/>
      <c r="I39" s="119"/>
      <c r="J39" s="119"/>
      <c r="K39" s="119"/>
      <c r="L39" s="119"/>
      <c r="M39" s="222" t="s">
        <v>169</v>
      </c>
      <c r="N39" s="223"/>
      <c r="O39" s="223"/>
      <c r="P39" s="224"/>
      <c r="Q39" s="225" t="s">
        <v>170</v>
      </c>
      <c r="R39" s="226"/>
      <c r="S39" s="226"/>
      <c r="T39" s="227"/>
      <c r="U39" s="93"/>
      <c r="V39" s="222" t="s">
        <v>169</v>
      </c>
      <c r="W39" s="223"/>
      <c r="X39" s="223"/>
      <c r="Y39" s="224"/>
      <c r="Z39" s="228" t="s">
        <v>170</v>
      </c>
      <c r="AA39" s="229"/>
      <c r="AB39" s="229"/>
      <c r="AC39" s="230"/>
      <c r="AD39" s="93"/>
      <c r="AE39" s="179" t="s">
        <v>188</v>
      </c>
      <c r="AF39" s="93"/>
    </row>
    <row r="40" spans="1:33" s="113" customFormat="1" ht="40.5" customHeight="1" x14ac:dyDescent="0.25">
      <c r="A40" s="120" t="s">
        <v>131</v>
      </c>
      <c r="B40" s="120" t="s">
        <v>171</v>
      </c>
      <c r="C40" s="120" t="s">
        <v>183</v>
      </c>
      <c r="D40" s="120" t="s">
        <v>182</v>
      </c>
      <c r="E40" s="120" t="s">
        <v>172</v>
      </c>
      <c r="F40" s="120" t="s">
        <v>133</v>
      </c>
      <c r="G40" s="121" t="s">
        <v>134</v>
      </c>
      <c r="H40" s="121" t="s">
        <v>135</v>
      </c>
      <c r="I40" s="121" t="s">
        <v>136</v>
      </c>
      <c r="J40" s="121" t="s">
        <v>137</v>
      </c>
      <c r="K40" s="122" t="s">
        <v>138</v>
      </c>
      <c r="L40" s="119"/>
      <c r="M40" s="131" t="s">
        <v>173</v>
      </c>
      <c r="N40" s="132" t="s">
        <v>174</v>
      </c>
      <c r="O40" s="132" t="s">
        <v>175</v>
      </c>
      <c r="P40" s="133" t="s">
        <v>176</v>
      </c>
      <c r="Q40" s="134" t="s">
        <v>173</v>
      </c>
      <c r="R40" s="135" t="s">
        <v>174</v>
      </c>
      <c r="S40" s="135" t="s">
        <v>175</v>
      </c>
      <c r="T40" s="136" t="s">
        <v>176</v>
      </c>
      <c r="U40" s="1"/>
      <c r="V40" s="131" t="s">
        <v>173</v>
      </c>
      <c r="W40" s="132" t="s">
        <v>174</v>
      </c>
      <c r="X40" s="132" t="s">
        <v>175</v>
      </c>
      <c r="Y40" s="133" t="s">
        <v>176</v>
      </c>
      <c r="Z40" s="137" t="s">
        <v>173</v>
      </c>
      <c r="AA40" s="138" t="s">
        <v>174</v>
      </c>
      <c r="AB40" s="138" t="s">
        <v>175</v>
      </c>
      <c r="AC40" s="139" t="s">
        <v>176</v>
      </c>
      <c r="AD40" s="1"/>
      <c r="AE40" s="180" t="s">
        <v>189</v>
      </c>
      <c r="AF40" s="1"/>
      <c r="AG40" s="128" t="s">
        <v>177</v>
      </c>
    </row>
    <row r="41" spans="1:33" ht="15.75" thickBot="1" x14ac:dyDescent="0.3">
      <c r="A41" s="123" t="s">
        <v>179</v>
      </c>
      <c r="B41" s="125" t="s">
        <v>149</v>
      </c>
      <c r="C41" s="125" t="s">
        <v>184</v>
      </c>
      <c r="D41" s="142"/>
      <c r="E41" s="142"/>
      <c r="F41" s="140"/>
      <c r="G41" s="140"/>
      <c r="H41" s="141"/>
      <c r="I41" s="141"/>
      <c r="J41" s="141"/>
      <c r="K41" s="141"/>
      <c r="M41" s="183"/>
      <c r="N41" s="184"/>
      <c r="O41" s="184"/>
      <c r="P41" s="185"/>
      <c r="Q41" s="183"/>
      <c r="R41" s="184"/>
      <c r="S41" s="184"/>
      <c r="T41" s="185"/>
      <c r="V41" s="183"/>
      <c r="W41" s="184"/>
      <c r="X41" s="184"/>
      <c r="Y41" s="185"/>
      <c r="Z41" s="183"/>
      <c r="AA41" s="184"/>
      <c r="AB41" s="184"/>
      <c r="AC41" s="185"/>
      <c r="AE41" s="182"/>
      <c r="AG41" s="114"/>
    </row>
    <row r="42" spans="1:33" x14ac:dyDescent="0.25">
      <c r="A42" s="93"/>
      <c r="B42" s="64"/>
      <c r="C42" s="64"/>
    </row>
    <row r="43" spans="1:33" x14ac:dyDescent="0.25">
      <c r="A43" s="93"/>
      <c r="B43" s="64"/>
      <c r="C43" s="64"/>
    </row>
    <row r="44" spans="1:33" x14ac:dyDescent="0.25">
      <c r="A44" s="93"/>
      <c r="B44" s="64"/>
      <c r="C44" s="64"/>
    </row>
    <row r="45" spans="1:33" x14ac:dyDescent="0.25">
      <c r="A45" s="93"/>
      <c r="B45" s="64"/>
      <c r="C45" s="64"/>
    </row>
    <row r="46" spans="1:33" x14ac:dyDescent="0.25">
      <c r="A46" s="93"/>
      <c r="B46" s="64"/>
      <c r="C46" s="64"/>
    </row>
    <row r="47" spans="1:33" x14ac:dyDescent="0.25">
      <c r="A47" s="93"/>
      <c r="B47" s="64"/>
      <c r="C47" s="64"/>
    </row>
    <row r="48" spans="1:33" x14ac:dyDescent="0.25">
      <c r="A48" s="93"/>
      <c r="B48" s="64"/>
      <c r="C48" s="64"/>
    </row>
    <row r="49" spans="1:49" x14ac:dyDescent="0.25">
      <c r="A49" s="93"/>
      <c r="B49" s="64"/>
      <c r="C49" s="64"/>
    </row>
    <row r="50" spans="1:49" s="126" customFormat="1" x14ac:dyDescent="0.25">
      <c r="A50" s="93"/>
      <c r="B50" s="64"/>
      <c r="C50" s="64"/>
      <c r="H50" s="127"/>
      <c r="I50" s="127"/>
      <c r="J50" s="127"/>
      <c r="K50" s="127"/>
      <c r="L50" s="127"/>
      <c r="M50" s="111"/>
      <c r="N50" s="111"/>
      <c r="O50" s="111"/>
      <c r="P50" s="111"/>
      <c r="Q50" s="111"/>
      <c r="R50" s="111"/>
      <c r="S50" s="111"/>
      <c r="T50" s="111"/>
      <c r="U50" s="111"/>
      <c r="V50" s="111"/>
      <c r="W50" s="111"/>
      <c r="X50" s="111"/>
      <c r="Y50" s="111"/>
      <c r="Z50" s="111"/>
      <c r="AA50" s="111"/>
      <c r="AB50" s="111"/>
      <c r="AC50" s="111"/>
      <c r="AD50" s="111"/>
      <c r="AE50" s="111"/>
      <c r="AF50" s="111"/>
      <c r="AG50" s="113"/>
      <c r="AH50" s="111"/>
      <c r="AI50" s="111"/>
      <c r="AJ50" s="111"/>
      <c r="AK50" s="111"/>
      <c r="AL50" s="111"/>
      <c r="AM50" s="111"/>
      <c r="AN50" s="111"/>
      <c r="AO50" s="111"/>
      <c r="AP50" s="111"/>
      <c r="AQ50" s="111"/>
      <c r="AR50" s="111"/>
      <c r="AS50" s="111"/>
      <c r="AT50" s="111"/>
      <c r="AU50" s="111"/>
      <c r="AV50" s="111"/>
      <c r="AW50" s="111"/>
    </row>
    <row r="51" spans="1:49" s="126" customFormat="1" x14ac:dyDescent="0.25">
      <c r="A51" s="93"/>
      <c r="B51" s="64"/>
      <c r="C51" s="64"/>
      <c r="H51" s="127"/>
      <c r="I51" s="127"/>
      <c r="J51" s="127"/>
      <c r="K51" s="127"/>
      <c r="L51" s="127"/>
      <c r="M51" s="111"/>
      <c r="N51" s="111"/>
      <c r="O51" s="111"/>
      <c r="P51" s="111"/>
      <c r="Q51" s="111"/>
      <c r="R51" s="111"/>
      <c r="S51" s="111"/>
      <c r="T51" s="111"/>
      <c r="U51" s="111"/>
      <c r="V51" s="111"/>
      <c r="W51" s="111"/>
      <c r="X51" s="111"/>
      <c r="Y51" s="111"/>
      <c r="Z51" s="111"/>
      <c r="AA51" s="111"/>
      <c r="AB51" s="111"/>
      <c r="AC51" s="111"/>
      <c r="AD51" s="111"/>
      <c r="AE51" s="111"/>
      <c r="AF51" s="111"/>
      <c r="AG51" s="113"/>
      <c r="AH51" s="111"/>
      <c r="AI51" s="111"/>
      <c r="AJ51" s="111"/>
      <c r="AK51" s="111"/>
      <c r="AL51" s="111"/>
      <c r="AM51" s="111"/>
      <c r="AN51" s="111"/>
      <c r="AO51" s="111"/>
      <c r="AP51" s="111"/>
      <c r="AQ51" s="111"/>
      <c r="AR51" s="111"/>
      <c r="AS51" s="111"/>
      <c r="AT51" s="111"/>
      <c r="AU51" s="111"/>
      <c r="AV51" s="111"/>
      <c r="AW51" s="111"/>
    </row>
    <row r="52" spans="1:49" s="126" customFormat="1" x14ac:dyDescent="0.25">
      <c r="A52" s="93"/>
      <c r="B52" s="64"/>
      <c r="C52" s="64"/>
      <c r="H52" s="127"/>
      <c r="I52" s="127"/>
      <c r="J52" s="127"/>
      <c r="K52" s="127"/>
      <c r="L52" s="127"/>
      <c r="M52" s="111"/>
      <c r="N52" s="111"/>
      <c r="O52" s="111"/>
      <c r="P52" s="111"/>
      <c r="Q52" s="111"/>
      <c r="R52" s="111"/>
      <c r="S52" s="111"/>
      <c r="T52" s="111"/>
      <c r="U52" s="111"/>
      <c r="V52" s="111"/>
      <c r="W52" s="111"/>
      <c r="X52" s="111"/>
      <c r="Y52" s="111"/>
      <c r="Z52" s="111"/>
      <c r="AA52" s="111"/>
      <c r="AB52" s="111"/>
      <c r="AC52" s="111"/>
      <c r="AD52" s="111"/>
      <c r="AE52" s="111"/>
      <c r="AF52" s="111"/>
      <c r="AG52" s="113"/>
      <c r="AH52" s="111"/>
      <c r="AI52" s="111"/>
      <c r="AJ52" s="111"/>
      <c r="AK52" s="111"/>
      <c r="AL52" s="111"/>
      <c r="AM52" s="111"/>
      <c r="AN52" s="111"/>
      <c r="AO52" s="111"/>
      <c r="AP52" s="111"/>
      <c r="AQ52" s="111"/>
      <c r="AR52" s="111"/>
      <c r="AS52" s="111"/>
      <c r="AT52" s="111"/>
      <c r="AU52" s="111"/>
      <c r="AV52" s="111"/>
      <c r="AW52" s="111"/>
    </row>
    <row r="53" spans="1:49" s="126" customFormat="1" x14ac:dyDescent="0.25">
      <c r="A53" s="93"/>
      <c r="B53" s="64"/>
      <c r="C53" s="64"/>
      <c r="H53" s="127"/>
      <c r="I53" s="127"/>
      <c r="J53" s="127"/>
      <c r="K53" s="127"/>
      <c r="L53" s="127"/>
      <c r="M53" s="111"/>
      <c r="N53" s="111"/>
      <c r="O53" s="111"/>
      <c r="P53" s="111"/>
      <c r="Q53" s="111"/>
      <c r="R53" s="111"/>
      <c r="S53" s="111"/>
      <c r="T53" s="111"/>
      <c r="U53" s="111"/>
      <c r="V53" s="111"/>
      <c r="W53" s="111"/>
      <c r="X53" s="111"/>
      <c r="Y53" s="111"/>
      <c r="Z53" s="111"/>
      <c r="AA53" s="111"/>
      <c r="AB53" s="111"/>
      <c r="AC53" s="111"/>
      <c r="AD53" s="111"/>
      <c r="AE53" s="111"/>
      <c r="AF53" s="111"/>
      <c r="AG53" s="113"/>
      <c r="AH53" s="111"/>
      <c r="AI53" s="111"/>
      <c r="AJ53" s="111"/>
      <c r="AK53" s="111"/>
      <c r="AL53" s="111"/>
      <c r="AM53" s="111"/>
      <c r="AN53" s="111"/>
      <c r="AO53" s="111"/>
      <c r="AP53" s="111"/>
      <c r="AQ53" s="111"/>
      <c r="AR53" s="111"/>
      <c r="AS53" s="111"/>
      <c r="AT53" s="111"/>
      <c r="AU53" s="111"/>
      <c r="AV53" s="111"/>
      <c r="AW53" s="111"/>
    </row>
  </sheetData>
  <sheetProtection algorithmName="SHA-512" hashValue="WbCcm3HmtAfjxIWiyEgavAUAYwnO5rlTVK4qW7Fw/RzImAKqZ17S+kGst6tEscCgbR8T1CeWyZAJUGikujVRHA==" saltValue="4TS7WUFElmazCIhjSvMf+A==" spinCount="100000" sheet="1" objects="1" scenarios="1"/>
  <mergeCells count="12">
    <mergeCell ref="M38:T38"/>
    <mergeCell ref="V38:AC38"/>
    <mergeCell ref="M39:P39"/>
    <mergeCell ref="Q39:T39"/>
    <mergeCell ref="V39:Y39"/>
    <mergeCell ref="Z39:AC39"/>
    <mergeCell ref="M2:T2"/>
    <mergeCell ref="V2:AC2"/>
    <mergeCell ref="M3:P3"/>
    <mergeCell ref="Q3:T3"/>
    <mergeCell ref="V3:Y3"/>
    <mergeCell ref="Z3:AC3"/>
  </mergeCells>
  <dataValidations count="1">
    <dataValidation type="list" allowBlank="1" showInputMessage="1" showErrorMessage="1" error="Choose YES or NO" promptTitle="Choose YES or NO" sqref="H5:K34" xr:uid="{2239DB7F-EF3B-46B3-9416-8A6A5CCB3307}">
      <formula1>$AW$10:$AW$11</formula1>
    </dataValidation>
  </dataValidations>
  <hyperlinks>
    <hyperlink ref="F2" location="'Table of Contents'!A1" display="Return to Table of Contents" xr:uid="{E18FB591-B68C-444B-B8B5-5F0F246566CC}"/>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0F1ECB3-8D7D-42F2-84AE-98583EB8C0C6}">
          <x14:formula1>
            <xm:f>Admin!$B$29:$B$30</xm:f>
          </x14:formula1>
          <xm:sqref>C2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election activeCell="V35" sqref="V3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B35"/>
  <sheetViews>
    <sheetView showGridLines="0" showRowColHeaders="0" tabSelected="1" zoomScaleNormal="100" workbookViewId="0">
      <selection activeCell="C2" sqref="C2"/>
    </sheetView>
  </sheetViews>
  <sheetFormatPr defaultColWidth="8.85546875" defaultRowHeight="16.5" x14ac:dyDescent="0.3"/>
  <cols>
    <col min="1" max="2" width="8.85546875" style="3"/>
    <col min="3" max="3" width="37.85546875" style="3" customWidth="1"/>
    <col min="4" max="11" width="8.85546875" style="3"/>
    <col min="12" max="12" width="8.85546875" style="20"/>
    <col min="13" max="13" width="69.42578125" style="3" customWidth="1"/>
    <col min="14" max="18" width="8.85546875" style="3"/>
    <col min="19" max="19" width="33.140625" style="3" customWidth="1"/>
    <col min="20" max="20" width="42.42578125" style="3" customWidth="1"/>
    <col min="21" max="21" width="22.85546875" style="3" customWidth="1"/>
    <col min="22" max="16384" width="8.85546875" style="3"/>
  </cols>
  <sheetData>
    <row r="1" spans="1:28" x14ac:dyDescent="0.3">
      <c r="A1"/>
    </row>
    <row r="2" spans="1:28" ht="60" customHeight="1" x14ac:dyDescent="0.3">
      <c r="A2"/>
    </row>
    <row r="3" spans="1:28" x14ac:dyDescent="0.3">
      <c r="A3"/>
      <c r="G3" s="22"/>
      <c r="H3" s="22"/>
      <c r="I3" s="22"/>
      <c r="J3" s="22"/>
      <c r="K3" s="22"/>
      <c r="AB3" s="3" t="s">
        <v>8</v>
      </c>
    </row>
    <row r="4" spans="1:28" x14ac:dyDescent="0.3">
      <c r="A4"/>
      <c r="G4" s="22"/>
      <c r="H4" s="22"/>
      <c r="I4" s="22"/>
      <c r="J4" s="22"/>
      <c r="K4" s="22"/>
    </row>
    <row r="5" spans="1:28" x14ac:dyDescent="0.3">
      <c r="A5"/>
      <c r="B5" s="25"/>
      <c r="C5" s="25"/>
      <c r="G5" s="22"/>
      <c r="H5" s="22"/>
      <c r="I5" s="22"/>
      <c r="J5" s="22"/>
      <c r="K5" s="22"/>
      <c r="AB5" s="3" t="s">
        <v>9</v>
      </c>
    </row>
    <row r="6" spans="1:28" ht="21" x14ac:dyDescent="0.35">
      <c r="A6"/>
      <c r="B6" s="150" t="str">
        <f>"Welcome to the "&amp;company&amp;"'s " &amp;Admin!C7&amp;" "&amp;Admin!C4</f>
        <v>Welcome to the Township High School District 113's Digital Multi-Function Devices RFP</v>
      </c>
      <c r="C6" s="25"/>
      <c r="G6" s="22"/>
      <c r="H6" s="22"/>
      <c r="I6" s="22"/>
      <c r="J6" s="22"/>
      <c r="K6" s="22"/>
      <c r="AB6" s="3" t="s">
        <v>10</v>
      </c>
    </row>
    <row r="7" spans="1:28" x14ac:dyDescent="0.3">
      <c r="A7"/>
      <c r="B7" s="25" t="str">
        <f>company&amp;"'s contact for this event is  "&amp;Admin!C8</f>
        <v>Township High School District 113's contact for this event is  Pete Nedza</v>
      </c>
      <c r="C7" s="25"/>
      <c r="G7" s="23" t="s">
        <v>22</v>
      </c>
      <c r="H7" s="23"/>
      <c r="I7" s="23"/>
      <c r="J7" s="23"/>
      <c r="K7" s="22"/>
    </row>
    <row r="8" spans="1:28" x14ac:dyDescent="0.3">
      <c r="A8"/>
      <c r="B8" s="25"/>
      <c r="C8" s="25"/>
      <c r="G8" s="23"/>
      <c r="H8" s="23"/>
      <c r="I8" s="23"/>
      <c r="J8" s="23"/>
      <c r="K8" s="22"/>
    </row>
    <row r="9" spans="1:28" x14ac:dyDescent="0.3">
      <c r="A9"/>
      <c r="B9" s="25" t="s">
        <v>12</v>
      </c>
      <c r="C9" s="25"/>
      <c r="G9" s="23" t="s">
        <v>23</v>
      </c>
      <c r="H9" s="23"/>
      <c r="I9" s="23"/>
      <c r="J9" s="23"/>
      <c r="K9" s="22"/>
    </row>
    <row r="10" spans="1:28" x14ac:dyDescent="0.3">
      <c r="A10"/>
      <c r="B10" s="25"/>
      <c r="C10" s="19" t="str">
        <f>Admin!C13</f>
        <v>pnedza@dist113.org</v>
      </c>
      <c r="D10" s="19"/>
      <c r="G10" s="22"/>
      <c r="H10" s="22"/>
      <c r="I10" s="22"/>
      <c r="J10" s="22"/>
      <c r="K10" s="22"/>
    </row>
    <row r="11" spans="1:28" x14ac:dyDescent="0.3">
      <c r="A11"/>
      <c r="B11" s="25"/>
      <c r="C11" s="25"/>
      <c r="D11" s="19"/>
      <c r="L11" s="152"/>
    </row>
    <row r="12" spans="1:28" x14ac:dyDescent="0.3">
      <c r="B12" s="151" t="s">
        <v>13</v>
      </c>
      <c r="C12" s="25"/>
    </row>
    <row r="13" spans="1:28" x14ac:dyDescent="0.3">
      <c r="B13" s="25"/>
      <c r="C13" s="25"/>
      <c r="L13" s="48"/>
      <c r="U13" s="20" t="str">
        <f>TEXT(Admin!C15,"MM/DD/YYYY")</f>
        <v>05/08/2023</v>
      </c>
    </row>
    <row r="14" spans="1:28" x14ac:dyDescent="0.3">
      <c r="B14" s="39" t="s">
        <v>14</v>
      </c>
      <c r="C14" s="25"/>
      <c r="E14" s="45" t="s">
        <v>50</v>
      </c>
      <c r="L14" s="48"/>
    </row>
    <row r="15" spans="1:28" x14ac:dyDescent="0.3">
      <c r="B15" s="25"/>
      <c r="C15" s="19" t="str">
        <f>Admin!C4&amp;" Terms and Conditions"</f>
        <v>RFP Terms and Conditions</v>
      </c>
      <c r="E15" s="46" t="str">
        <f>Terms!C55</f>
        <v>No</v>
      </c>
      <c r="L15" s="48">
        <f t="shared" ref="L15:L24" si="0">IF(E15="yes",1,0)</f>
        <v>0</v>
      </c>
    </row>
    <row r="16" spans="1:28" x14ac:dyDescent="0.3">
      <c r="B16" s="25"/>
      <c r="C16" s="38" t="s">
        <v>18</v>
      </c>
      <c r="E16" s="46" t="str">
        <f>'Product-Services needed'!C18</f>
        <v>No</v>
      </c>
      <c r="L16" s="48">
        <f t="shared" si="0"/>
        <v>0</v>
      </c>
    </row>
    <row r="17" spans="2:12" x14ac:dyDescent="0.3">
      <c r="B17" s="25"/>
      <c r="C17" s="38" t="s">
        <v>41</v>
      </c>
      <c r="E17" s="46" t="str">
        <f>'Bid Instructions'!C23</f>
        <v>No</v>
      </c>
      <c r="L17" s="48">
        <f t="shared" si="0"/>
        <v>0</v>
      </c>
    </row>
    <row r="18" spans="2:12" x14ac:dyDescent="0.3">
      <c r="B18" s="25"/>
      <c r="C18" s="19" t="s">
        <v>70</v>
      </c>
      <c r="E18" s="46" t="str">
        <f>'Intent to Respond'!D23</f>
        <v>No</v>
      </c>
      <c r="L18" s="48">
        <f t="shared" si="0"/>
        <v>0</v>
      </c>
    </row>
    <row r="19" spans="2:12" x14ac:dyDescent="0.3">
      <c r="B19" s="25"/>
      <c r="C19" s="38" t="s">
        <v>15</v>
      </c>
      <c r="E19" s="46" t="str">
        <f>Contacts!D26</f>
        <v>No</v>
      </c>
      <c r="L19" s="48">
        <f t="shared" si="0"/>
        <v>0</v>
      </c>
    </row>
    <row r="20" spans="2:12" x14ac:dyDescent="0.3">
      <c r="B20" s="25"/>
      <c r="C20" s="19" t="s">
        <v>180</v>
      </c>
      <c r="E20" s="46" t="str">
        <f>'Current Equipment Specs'!D37</f>
        <v>No</v>
      </c>
      <c r="L20" s="48">
        <f t="shared" si="0"/>
        <v>0</v>
      </c>
    </row>
    <row r="21" spans="2:12" x14ac:dyDescent="0.3">
      <c r="B21" s="25"/>
      <c r="C21" s="25"/>
      <c r="E21" s="46"/>
      <c r="L21" s="48"/>
    </row>
    <row r="22" spans="2:12" x14ac:dyDescent="0.3">
      <c r="B22" s="39" t="s">
        <v>16</v>
      </c>
      <c r="C22" s="25"/>
      <c r="E22" s="46"/>
      <c r="L22" s="48"/>
    </row>
    <row r="23" spans="2:12" x14ac:dyDescent="0.3">
      <c r="B23" s="25"/>
      <c r="C23" s="38" t="s">
        <v>19</v>
      </c>
      <c r="E23" s="46" t="str">
        <f>'General Questions'!D15</f>
        <v>No</v>
      </c>
      <c r="L23" s="48">
        <f t="shared" si="0"/>
        <v>0</v>
      </c>
    </row>
    <row r="24" spans="2:12" x14ac:dyDescent="0.3">
      <c r="B24" s="25"/>
      <c r="C24" s="38" t="s">
        <v>17</v>
      </c>
      <c r="E24" s="46" t="str">
        <f>'Event Specific Questions'!D34</f>
        <v>No</v>
      </c>
      <c r="L24" s="48">
        <f t="shared" si="0"/>
        <v>0</v>
      </c>
    </row>
    <row r="25" spans="2:12" x14ac:dyDescent="0.3">
      <c r="B25" s="25"/>
      <c r="C25" s="25"/>
      <c r="E25" s="46"/>
      <c r="L25" s="48"/>
    </row>
    <row r="26" spans="2:12" x14ac:dyDescent="0.3">
      <c r="B26" s="25" t="s">
        <v>85</v>
      </c>
      <c r="C26" s="25"/>
      <c r="E26" s="46"/>
      <c r="L26" s="48"/>
    </row>
    <row r="27" spans="2:12" x14ac:dyDescent="0.3">
      <c r="B27" s="25"/>
      <c r="C27" s="38" t="s">
        <v>20</v>
      </c>
      <c r="E27" s="46" t="str">
        <f>'Pricing Grid'!C2</f>
        <v>No</v>
      </c>
      <c r="L27" s="48">
        <f t="shared" ref="L27" si="1">IF(E27="yes",1,0)</f>
        <v>0</v>
      </c>
    </row>
    <row r="28" spans="2:12" x14ac:dyDescent="0.3">
      <c r="B28" s="25"/>
      <c r="C28" s="25"/>
      <c r="L28" s="48"/>
    </row>
    <row r="29" spans="2:12" x14ac:dyDescent="0.3">
      <c r="B29" s="25"/>
      <c r="C29" s="25"/>
      <c r="L29" s="48">
        <f>SUM(L15:L28)</f>
        <v>0</v>
      </c>
    </row>
    <row r="30" spans="2:12" x14ac:dyDescent="0.3">
      <c r="B30" s="25"/>
      <c r="C30" s="25"/>
      <c r="L30" s="48"/>
    </row>
    <row r="31" spans="2:12" x14ac:dyDescent="0.3">
      <c r="L31" s="48"/>
    </row>
    <row r="32" spans="2:12" x14ac:dyDescent="0.3">
      <c r="L32" s="48">
        <f>COUNTA(E15:E27)</f>
        <v>9</v>
      </c>
    </row>
    <row r="33" spans="12:12" x14ac:dyDescent="0.3">
      <c r="L33" s="48"/>
    </row>
    <row r="34" spans="12:12" x14ac:dyDescent="0.3">
      <c r="L34" s="152"/>
    </row>
    <row r="35" spans="12:12" x14ac:dyDescent="0.3">
      <c r="L35" s="152"/>
    </row>
  </sheetData>
  <sheetProtection algorithmName="SHA-512" hashValue="efK+ck2TAxTv3GWGWs5CaJeOcasTmLkgNfgR7pd7mQM1hLVvwEkkIhC6UWUWFyoV2HPNItcDBsYC3fvIX8ykSQ==" saltValue="tVSGIZQ+2TZK3XKwenUoYg==" spinCount="100000" sheet="1" objects="1" scenarios="1"/>
  <conditionalFormatting sqref="E23:E24 E27 E15:E20">
    <cfRule type="cellIs" dxfId="3" priority="1" operator="equal">
      <formula>"YES"</formula>
    </cfRule>
    <cfRule type="cellIs" dxfId="2" priority="2" operator="equal">
      <formula>"No"</formula>
    </cfRule>
  </conditionalFormatting>
  <hyperlinks>
    <hyperlink ref="C16" location="'Product-Services needed'!A1" display="Products Services Covered in This Event" xr:uid="{00000000-0004-0000-0100-000000000000}"/>
    <hyperlink ref="C19" location="Contacts!A1" display="Contacts" xr:uid="{00000000-0004-0000-0100-000001000000}"/>
    <hyperlink ref="C23" location="'General Questions'!A1" display="General Questions" xr:uid="{00000000-0004-0000-0100-000002000000}"/>
    <hyperlink ref="C24" location="'Event Specific Questions'!A1" display="Event specific questions" xr:uid="{00000000-0004-0000-0100-000003000000}"/>
    <hyperlink ref="C27" location="'Pricing Grid'!A1" display="Pricing grid" xr:uid="{00000000-0004-0000-0100-000004000000}"/>
    <hyperlink ref="C17" location="'Bid Instructions'!A1" display="Bid Instructions" xr:uid="{00000000-0004-0000-0100-000005000000}"/>
    <hyperlink ref="C15" location="Terms!A1" display="Terms!A1" xr:uid="{00000000-0004-0000-0100-000006000000}"/>
    <hyperlink ref="C18" location="'Intent to Respond'!A1" display="Intent to Respond" xr:uid="{00000000-0004-0000-0100-000008000000}"/>
    <hyperlink ref="C10" r:id="rId1" display="mailto:pnedza@mbfinancial.com?subject=MB%20Financial%20Bank's%20Transactional%20Print%20RFP" xr:uid="{00000000-0004-0000-0100-00000A000000}"/>
    <hyperlink ref="C20" location="'Current Equipment Specs'!A1" display="Current Equipment Specs" xr:uid="{7E408913-2293-46FE-8D44-85713A8F91CA}"/>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B1:E95"/>
  <sheetViews>
    <sheetView showGridLines="0" showRowColHeaders="0" topLeftCell="A2" zoomScaleNormal="100" workbookViewId="0">
      <selection activeCell="B13" sqref="B13"/>
    </sheetView>
  </sheetViews>
  <sheetFormatPr defaultRowHeight="16.5" x14ac:dyDescent="0.3"/>
  <cols>
    <col min="1" max="1" width="5.140625" customWidth="1"/>
    <col min="2" max="2" width="129.42578125" style="3" customWidth="1"/>
  </cols>
  <sheetData>
    <row r="1" spans="2:5" ht="15" x14ac:dyDescent="0.25">
      <c r="B1" s="105" t="s">
        <v>21</v>
      </c>
    </row>
    <row r="2" spans="2:5" x14ac:dyDescent="0.25">
      <c r="B2" s="106"/>
    </row>
    <row r="3" spans="2:5" x14ac:dyDescent="0.25">
      <c r="B3" s="106"/>
    </row>
    <row r="4" spans="2:5" x14ac:dyDescent="0.25">
      <c r="B4" s="106"/>
    </row>
    <row r="5" spans="2:5" ht="18.75" x14ac:dyDescent="0.25">
      <c r="B5" s="98" t="str">
        <f>"Overview of "&amp;company</f>
        <v>Overview of Township High School District 113</v>
      </c>
    </row>
    <row r="6" spans="2:5" ht="18.75" x14ac:dyDescent="0.25">
      <c r="B6" s="99"/>
    </row>
    <row r="7" spans="2:5" ht="18.75" x14ac:dyDescent="0.25">
      <c r="B7" s="99" t="s">
        <v>58</v>
      </c>
    </row>
    <row r="8" spans="2:5" ht="77.25" customHeight="1" x14ac:dyDescent="0.25">
      <c r="B8" s="99" t="str">
        <f>"THIS "&amp;UPPER( Admin!C5)&amp; " IS THE PROPERTY OF " &amp;UPPER(company)&amp;", AND IS COMPANY CONFIDENTIAL.  ANY DISCLOSURE OR REPRODUCTION OF ITS CONTENTS (IN WHOLE OR IN PART) EXCEPT FOR PURPOSES OF PREPARING YOUR SUBMITTAL MUST HAVE PRIOR WRITTEN " &amp;UPPER(company)&amp;" APPROVAL."</f>
        <v>THIS REQUEST FOR PROPOSAL IS THE PROPERTY OF TOWNSHIP HIGH SCHOOL DISTRICT 113, AND IS COMPANY CONFIDENTIAL.  ANY DISCLOSURE OR REPRODUCTION OF ITS CONTENTS (IN WHOLE OR IN PART) EXCEPT FOR PURPOSES OF PREPARING YOUR SUBMITTAL MUST HAVE PRIOR WRITTEN TOWNSHIP HIGH SCHOOL DISTRICT 113 APPROVAL.</v>
      </c>
    </row>
    <row r="9" spans="2:5" ht="75.75" customHeight="1" x14ac:dyDescent="0.25">
      <c r="B9" s="99" t="str">
        <f>"SIMILARLY, VENDOR’S RESPONSE TO THIS "&amp; UPPER( Admin!C5)&amp; " IS THE PROPERTY OF VENDOR, AND IS COMPANY CONFIDENTIAL.  ANY DISCLOSURE OR REPRODUCTION OF ITS CONTENTS (IN WHOLE OR IN PART) EXCEPT FOR PURPOSES OF EVALUATING THE SUBMITTAL MUST HAVE PRIOR WRITTEN VENDOR APPROVAL."</f>
        <v>SIMILARLY, VENDOR’S RESPONSE TO THIS REQUEST FOR PROPOSAL IS THE PROPERTY OF VENDOR, AND IS COMPANY CONFIDENTIAL.  ANY DISCLOSURE OR REPRODUCTION OF ITS CONTENTS (IN WHOLE OR IN PART) EXCEPT FOR PURPOSES OF EVALUATING THE SUBMITTAL MUST HAVE PRIOR WRITTEN VENDOR APPROVAL.</v>
      </c>
    </row>
    <row r="10" spans="2:5" ht="67.5" customHeight="1" x14ac:dyDescent="0.25">
      <c r="B10" s="99" t="str">
        <f>"Vendors are requested to accord the same treatment to this "&amp;Admin!C4&amp;" as they would their own proprietary information and/or company confidential data.  Vendor proposals will be treated in a like manner by "&amp; company&amp;"."</f>
        <v>Vendors are requested to accord the same treatment to this RFP as they would their own proprietary information and/or company confidential data.  Vendor proposals will be treated in a like manner by Township High School District 113.</v>
      </c>
    </row>
    <row r="11" spans="2:5" ht="18.75" x14ac:dyDescent="0.25">
      <c r="B11" s="99"/>
    </row>
    <row r="12" spans="2:5" ht="18.75" x14ac:dyDescent="0.25">
      <c r="B12" s="100" t="s">
        <v>24</v>
      </c>
    </row>
    <row r="13" spans="2:5" ht="37.5" x14ac:dyDescent="0.25">
      <c r="B13" s="101" t="str">
        <f>"Your quote must be received at "&amp;company&amp;" by the close of business, no later than " &amp; Admin!I15&amp;"."</f>
        <v>Your quote must be received at Township High School District 113 by the close of business, no later than Monday, May 08, 2023.</v>
      </c>
      <c r="E13" s="28" t="s">
        <v>40</v>
      </c>
    </row>
    <row r="14" spans="2:5" ht="75.75" customHeight="1" x14ac:dyDescent="0.25">
      <c r="B14" s="101" t="str">
        <f>"You must submit one (1) electronic copy (via e-mail) of your proposal to the individual noted below.  Proposals will become the property of "&amp;company&amp;".  Please note that the proposal as submitted will be considered the company’s best and final response.  No proposals will be considered after the deadline date."</f>
        <v>You must submit one (1) electronic copy (via e-mail) of your proposal to the individual noted below.  Proposals will become the property of Township High School District 113.  Please note that the proposal as submitted will be considered the company’s best and final response.  No proposals will be considered after the deadline date.</v>
      </c>
    </row>
    <row r="15" spans="2:5" ht="18.75" x14ac:dyDescent="0.25">
      <c r="B15" s="101"/>
    </row>
    <row r="16" spans="2:5" ht="18.75" x14ac:dyDescent="0.25">
      <c r="B16" s="101" t="str">
        <f>"All correspondence and inquiries concerning this "&amp;Admin!C4&amp;" should be directed to:"</f>
        <v>All correspondence and inquiries concerning this RFP should be directed to:</v>
      </c>
    </row>
    <row r="17" spans="2:2" ht="18.75" x14ac:dyDescent="0.25">
      <c r="B17" s="102"/>
    </row>
    <row r="18" spans="2:2" ht="18.75" x14ac:dyDescent="0.25">
      <c r="B18" s="102" t="str">
        <f>company</f>
        <v>Township High School District 113</v>
      </c>
    </row>
    <row r="19" spans="2:2" ht="18.75" x14ac:dyDescent="0.25">
      <c r="B19" s="102" t="str">
        <f>Name</f>
        <v>Pete Nedza</v>
      </c>
    </row>
    <row r="20" spans="2:2" ht="18.75" x14ac:dyDescent="0.25">
      <c r="B20" s="102" t="str">
        <f>Title</f>
        <v>Procurement Manager</v>
      </c>
    </row>
    <row r="21" spans="2:2" ht="18.75" x14ac:dyDescent="0.25">
      <c r="B21" s="99" t="str">
        <f>Address</f>
        <v>1040 Park Ave West</v>
      </c>
    </row>
    <row r="22" spans="2:2" ht="18.75" x14ac:dyDescent="0.25">
      <c r="B22" s="99" t="str">
        <f>CSZ</f>
        <v>Highland Park IL 60035</v>
      </c>
    </row>
    <row r="23" spans="2:2" ht="18.75" x14ac:dyDescent="0.25">
      <c r="B23" s="102" t="str">
        <f>"Phone: "&amp;Phone</f>
        <v>Phone: 224-558-3932</v>
      </c>
    </row>
    <row r="24" spans="2:2" ht="18.75" x14ac:dyDescent="0.25">
      <c r="B24" s="99" t="str">
        <f>"Email:  "&amp; email</f>
        <v>Email:  pnedza@dist113.org</v>
      </c>
    </row>
    <row r="25" spans="2:2" ht="18.75" x14ac:dyDescent="0.25">
      <c r="B25" s="99"/>
    </row>
    <row r="26" spans="2:2" ht="18.75" x14ac:dyDescent="0.25">
      <c r="B26" s="100" t="str">
        <f>type&amp;" Corrections and Changes"</f>
        <v>RFP Corrections and Changes</v>
      </c>
    </row>
    <row r="27" spans="2:2" ht="57" customHeight="1" x14ac:dyDescent="0.25">
      <c r="B27" s="101" t="str">
        <f>company&amp;" has made efforts to ensure the accuracy and completeness of this "&amp;Admin!C4&amp;".  However, should changes be required for any reason, bidders will be promptly notified in writing."</f>
        <v>Township High School District 113 has made efforts to ensure the accuracy and completeness of this RFP.  However, should changes be required for any reason, bidders will be promptly notified in writing.</v>
      </c>
    </row>
    <row r="28" spans="2:2" ht="18.75" x14ac:dyDescent="0.25">
      <c r="B28" s="101"/>
    </row>
    <row r="29" spans="2:2" ht="18.75" x14ac:dyDescent="0.25">
      <c r="B29" s="100" t="s">
        <v>29</v>
      </c>
    </row>
    <row r="30" spans="2:2" ht="149.25" customHeight="1" x14ac:dyDescent="0.25">
      <c r="B30" s="101" t="str">
        <f>"Your "&amp;Admin!C6&amp;" should be prepared in a clear straightforward manner with emphasis placed on completeness, conciseness and clarity of content.  As you address the requirements specified in this "&amp;Admin!C4&amp;", note and discuss any inability to meet the requirement, or any deviation from or exception to the requirement contemplated in your proposal.  "&amp; company&amp;" may wish to make the bidder’s proposal a part of the contract.  Therefore, care should be exercised to present only realistic, attainable commitments in the proposal."</f>
        <v>Your Proposal should be prepared in a clear straightforward manner with emphasis placed on completeness, conciseness and clarity of content.  As you address the requirements specified in this RFP, note and discuss any inability to meet the requirement, or any deviation from or exception to the requirement contemplated in your proposal.  Township High School District 113 may wish to make the bidder’s proposal a part of the contract.  Therefore, care should be exercised to present only realistic, attainable commitments in the proposal.</v>
      </c>
    </row>
    <row r="31" spans="2:2" ht="18.75" x14ac:dyDescent="0.25">
      <c r="B31" s="101"/>
    </row>
    <row r="32" spans="2:2" ht="37.5" x14ac:dyDescent="0.25">
      <c r="B32" s="101" t="str">
        <f>"Your proposal, in response to "&amp;company&amp;"’s specified requirements contained herein, should follow point by point the format as outlined in this "&amp;Admin!C4&amp;"."</f>
        <v>Your proposal, in response to Township High School District 113’s specified requirements contained herein, should follow point by point the format as outlined in this RFP.</v>
      </c>
    </row>
    <row r="33" spans="2:2" ht="18.75" x14ac:dyDescent="0.25">
      <c r="B33" s="101"/>
    </row>
    <row r="34" spans="2:2" ht="18.75" x14ac:dyDescent="0.25">
      <c r="B34" s="103" t="s">
        <v>48</v>
      </c>
    </row>
    <row r="35" spans="2:2" ht="18.75" x14ac:dyDescent="0.25">
      <c r="B35" s="101"/>
    </row>
    <row r="36" spans="2:2" ht="37.5" x14ac:dyDescent="0.25">
      <c r="B36" s="101" t="s">
        <v>86</v>
      </c>
    </row>
    <row r="37" spans="2:2" ht="18.75" x14ac:dyDescent="0.25">
      <c r="B37" s="100"/>
    </row>
    <row r="38" spans="2:2" ht="18.75" x14ac:dyDescent="0.25">
      <c r="B38" s="100" t="s">
        <v>30</v>
      </c>
    </row>
    <row r="39" spans="2:2" ht="18.75" x14ac:dyDescent="0.25">
      <c r="B39" s="100"/>
    </row>
    <row r="40" spans="2:2" ht="18.75" x14ac:dyDescent="0.25">
      <c r="B40" s="100" t="s">
        <v>31</v>
      </c>
    </row>
    <row r="41" spans="2:2" ht="135" customHeight="1" x14ac:dyDescent="0.25">
      <c r="B41" s="101" t="str">
        <f>company&amp;" may, in its sole discretion, accept or reject any proposals, negotiate separately and/or terminate this process with respect to one, more than one or all bidders.  Proposals will be deemed accepted only upon the execution by "&amp;company&amp;" of a definitive agreement.  Due to the high level of security risk, "&amp;company&amp;" will require a Confidentiality Agreement with the vendor who is awarded the bid prior to implementation."</f>
        <v>Township High School District 113 may, in its sole discretion, accept or reject any proposals, negotiate separately and/or terminate this process with respect to one, more than one or all bidders.  Proposals will be deemed accepted only upon the execution by Township High School District 113 of a definitive agreement.  Due to the high level of security risk, Township High School District 113 will require a Confidentiality Agreement with the vendor who is awarded the bid prior to implementation.</v>
      </c>
    </row>
    <row r="42" spans="2:2" ht="18.75" x14ac:dyDescent="0.25">
      <c r="B42" s="100"/>
    </row>
    <row r="43" spans="2:2" ht="18.75" x14ac:dyDescent="0.25">
      <c r="B43" s="100" t="s">
        <v>32</v>
      </c>
    </row>
    <row r="44" spans="2:2" ht="125.25" customHeight="1" x14ac:dyDescent="0.25">
      <c r="B44" s="101" t="str">
        <f>"Companies shall be responsible for all expenses they may incur in responding to this "&amp;Admin!C4&amp;".  "&amp;company&amp;" is not responsible in any way for any expenses incurred by any company in the preparation, submission or presentation of a proposal in response to this "&amp;Admin!C4&amp;" or for any costs incurred during the evaluation period following receipt of the proposals."</f>
        <v>Companies shall be responsible for all expenses they may incur in responding to this RFP.  Township High School District 113 is not responsible in any way for any expenses incurred by any company in the preparation, submission or presentation of a proposal in response to this RFP or for any costs incurred during the evaluation period following receipt of the proposals.</v>
      </c>
    </row>
    <row r="45" spans="2:2" ht="18.75" x14ac:dyDescent="0.25">
      <c r="B45" s="101"/>
    </row>
    <row r="46" spans="2:2" ht="18.75" x14ac:dyDescent="0.25">
      <c r="B46" s="100" t="s">
        <v>33</v>
      </c>
    </row>
    <row r="47" spans="2:2" ht="69.75" customHeight="1" x14ac:dyDescent="0.25">
      <c r="B47" s="101" t="str">
        <f>"Companies may identify and explain any limiting terms or conditions that they may have in regards to their proposal.  However, "&amp;company&amp;" is in no way obligated to consider or act upon any such limiting terms or conditions."</f>
        <v>Companies may identify and explain any limiting terms or conditions that they may have in regards to their proposal.  However, Township High School District 113 is in no way obligated to consider or act upon any such limiting terms or conditions.</v>
      </c>
    </row>
    <row r="48" spans="2:2" ht="18.75" x14ac:dyDescent="0.25">
      <c r="B48" s="100"/>
    </row>
    <row r="49" spans="2:3" ht="18.75" x14ac:dyDescent="0.25">
      <c r="B49" s="100" t="s">
        <v>34</v>
      </c>
    </row>
    <row r="50" spans="2:3" ht="201" customHeight="1" x14ac:dyDescent="0.25">
      <c r="B50" s="101" t="str">
        <f>company &amp;" "&amp;B81</f>
        <v>Township High School District 113 requires information about any and all lawsuits, liens, restraining orders, consent decrees, foreclosures or other legal/financial actions either now pending, in progress or which have been brought against the company or any of its officers/principals in the past three years which may have an adverse effect on the company’s future results of operations or liquidity.  For lawsuits, please include date initiated, plaintiff, and description, name of court location, docket number, resolution and current status.  Additionally, regarding liability issues your company would typically face during the normal course of business, please indicate who would review these issues (e.g. corporate legal counsel, “outside” counsel, etc.).  Also, identify what their opinion is as to your company’s exposure to liability issues.</v>
      </c>
    </row>
    <row r="51" spans="2:3" ht="18.75" x14ac:dyDescent="0.25">
      <c r="B51" s="100"/>
    </row>
    <row r="52" spans="2:3" ht="18.75" x14ac:dyDescent="0.25">
      <c r="B52" s="100" t="s">
        <v>35</v>
      </c>
    </row>
    <row r="53" spans="2:3" ht="75" customHeight="1" x14ac:dyDescent="0.25">
      <c r="B53" s="101" t="str">
        <f>company&amp;"’s standard payment terms are "&amp; Admin!C17&amp;", upon receipt of a valid invoice.  If applicable, please include any additional discounts that would result from accelerated payment terms."</f>
        <v>Township High School District 113’s standard payment terms are Net 30 Days, upon receipt of a valid invoice.  If applicable, please include any additional discounts that would result from accelerated payment terms.</v>
      </c>
    </row>
    <row r="54" spans="2:3" ht="19.5" thickBot="1" x14ac:dyDescent="0.3">
      <c r="B54" s="97"/>
    </row>
    <row r="55" spans="2:3" ht="18.75" thickBot="1" x14ac:dyDescent="0.3">
      <c r="B55" s="104" t="s">
        <v>49</v>
      </c>
      <c r="C55" s="107" t="s">
        <v>39</v>
      </c>
    </row>
    <row r="56" spans="2:3" ht="18.75" x14ac:dyDescent="0.25">
      <c r="B56" s="97"/>
    </row>
    <row r="57" spans="2:3" ht="18.75" x14ac:dyDescent="0.25">
      <c r="B57" s="97"/>
    </row>
    <row r="58" spans="2:3" ht="18.75" x14ac:dyDescent="0.25">
      <c r="B58" s="97"/>
    </row>
    <row r="59" spans="2:3" ht="18.75" x14ac:dyDescent="0.25">
      <c r="B59" s="97"/>
    </row>
    <row r="60" spans="2:3" ht="18.75" x14ac:dyDescent="0.25">
      <c r="B60" s="97"/>
    </row>
    <row r="61" spans="2:3" ht="18.75" x14ac:dyDescent="0.25">
      <c r="B61" s="97"/>
    </row>
    <row r="62" spans="2:3" ht="18.75" x14ac:dyDescent="0.25">
      <c r="B62" s="97"/>
    </row>
    <row r="63" spans="2:3" ht="18.75" x14ac:dyDescent="0.25">
      <c r="B63" s="97"/>
    </row>
    <row r="64" spans="2:3" ht="18.75" x14ac:dyDescent="0.25">
      <c r="B64" s="97"/>
    </row>
    <row r="65" spans="2:2" ht="18.75" x14ac:dyDescent="0.25">
      <c r="B65" s="97"/>
    </row>
    <row r="66" spans="2:2" ht="18.75" x14ac:dyDescent="0.25">
      <c r="B66" s="97"/>
    </row>
    <row r="67" spans="2:2" ht="18.75" x14ac:dyDescent="0.25">
      <c r="B67" s="97"/>
    </row>
    <row r="68" spans="2:2" ht="18.75" x14ac:dyDescent="0.25">
      <c r="B68" s="97"/>
    </row>
    <row r="69" spans="2:2" ht="18.75" x14ac:dyDescent="0.25">
      <c r="B69" s="97"/>
    </row>
    <row r="70" spans="2:2" ht="18.75" x14ac:dyDescent="0.25">
      <c r="B70" s="97"/>
    </row>
    <row r="71" spans="2:2" ht="18.75" x14ac:dyDescent="0.25">
      <c r="B71" s="97"/>
    </row>
    <row r="72" spans="2:2" ht="18.75" x14ac:dyDescent="0.25">
      <c r="B72" s="101"/>
    </row>
    <row r="73" spans="2:2" ht="18.75" x14ac:dyDescent="0.25">
      <c r="B73" s="101"/>
    </row>
    <row r="74" spans="2:2" ht="18.75" x14ac:dyDescent="0.25">
      <c r="B74" s="97"/>
    </row>
    <row r="75" spans="2:2" ht="18.75" x14ac:dyDescent="0.25">
      <c r="B75" s="97"/>
    </row>
    <row r="76" spans="2:2" ht="18.75" x14ac:dyDescent="0.25">
      <c r="B76" s="101"/>
    </row>
    <row r="77" spans="2:2" ht="18.75" x14ac:dyDescent="0.25">
      <c r="B77" s="97"/>
    </row>
    <row r="78" spans="2:2" ht="18.75" x14ac:dyDescent="0.25">
      <c r="B78" s="97"/>
    </row>
    <row r="79" spans="2:2" ht="18.75" x14ac:dyDescent="0.25">
      <c r="B79" s="97"/>
    </row>
    <row r="80" spans="2:2" ht="18.75" x14ac:dyDescent="0.25">
      <c r="B80" s="97"/>
    </row>
    <row r="81" spans="2:2" ht="150" x14ac:dyDescent="0.25">
      <c r="B81" s="101" t="s">
        <v>127</v>
      </c>
    </row>
    <row r="82" spans="2:2" ht="18.75" x14ac:dyDescent="0.3">
      <c r="B82" s="27"/>
    </row>
    <row r="83" spans="2:2" ht="18.75" x14ac:dyDescent="0.3">
      <c r="B83" s="27"/>
    </row>
    <row r="84" spans="2:2" ht="18.75" x14ac:dyDescent="0.3">
      <c r="B84" s="27"/>
    </row>
    <row r="85" spans="2:2" ht="18.75" x14ac:dyDescent="0.3">
      <c r="B85" s="27"/>
    </row>
    <row r="86" spans="2:2" ht="18.75" x14ac:dyDescent="0.3">
      <c r="B86" s="27"/>
    </row>
    <row r="87" spans="2:2" ht="18.75" x14ac:dyDescent="0.3">
      <c r="B87" s="27"/>
    </row>
    <row r="88" spans="2:2" ht="18.75" x14ac:dyDescent="0.3">
      <c r="B88" s="27"/>
    </row>
    <row r="89" spans="2:2" ht="18.75" x14ac:dyDescent="0.3">
      <c r="B89" s="27"/>
    </row>
    <row r="90" spans="2:2" ht="18.75" x14ac:dyDescent="0.3">
      <c r="B90" s="27"/>
    </row>
    <row r="91" spans="2:2" ht="18.75" x14ac:dyDescent="0.3">
      <c r="B91" s="27"/>
    </row>
    <row r="92" spans="2:2" ht="18.75" x14ac:dyDescent="0.3">
      <c r="B92" s="27"/>
    </row>
    <row r="93" spans="2:2" ht="18.75" x14ac:dyDescent="0.3">
      <c r="B93" s="27"/>
    </row>
    <row r="94" spans="2:2" ht="18.75" x14ac:dyDescent="0.3">
      <c r="B94" s="27"/>
    </row>
    <row r="95" spans="2:2" ht="18.75" x14ac:dyDescent="0.3">
      <c r="B95" s="27"/>
    </row>
  </sheetData>
  <sheetProtection algorithmName="SHA-512" hashValue="cUh970ryFe90q0V80vD+l3DB63yXbyhJksuNXGdASHRwT2OdhRQExposIu4+HigP6JldVuIWqViOTWOXwloCLw==" saltValue="WH5oPANNZLt6onZ7OpNkLQ==" spinCount="100000" sheet="1" objects="1" scenarios="1"/>
  <hyperlinks>
    <hyperlink ref="B1" location="'Table of Contents'!A1" display="Return to Table of Contents" xr:uid="{00000000-0004-0000-0300-000000000000}"/>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Admin!$B$29:$B$30</xm:f>
          </x14:formula1>
          <xm:sqref>C55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00"/>
    <pageSetUpPr fitToPage="1"/>
  </sheetPr>
  <dimension ref="B1:H88"/>
  <sheetViews>
    <sheetView showGridLines="0" zoomScaleNormal="100" workbookViewId="0">
      <selection activeCell="D6" sqref="D6"/>
    </sheetView>
  </sheetViews>
  <sheetFormatPr defaultRowHeight="16.5" x14ac:dyDescent="0.3"/>
  <cols>
    <col min="1" max="1" width="5.42578125" customWidth="1"/>
    <col min="2" max="2" width="127.7109375" style="4" customWidth="1"/>
  </cols>
  <sheetData>
    <row r="1" spans="2:8" ht="18.75" x14ac:dyDescent="0.25">
      <c r="B1" s="99"/>
    </row>
    <row r="2" spans="2:8" ht="18.75" x14ac:dyDescent="0.25">
      <c r="B2" s="98" t="s">
        <v>0</v>
      </c>
    </row>
    <row r="3" spans="2:8" ht="18.75" x14ac:dyDescent="0.25">
      <c r="B3" s="99"/>
    </row>
    <row r="4" spans="2:8" ht="18.75" x14ac:dyDescent="0.25">
      <c r="B4" s="99"/>
    </row>
    <row r="5" spans="2:8" ht="56.25" x14ac:dyDescent="0.25">
      <c r="B5" s="99" t="s">
        <v>190</v>
      </c>
    </row>
    <row r="6" spans="2:8" s="93" customFormat="1" ht="18.75" x14ac:dyDescent="0.25">
      <c r="B6" s="99"/>
    </row>
    <row r="7" spans="2:8" s="93" customFormat="1" ht="56.25" x14ac:dyDescent="0.25">
      <c r="B7" s="99" t="s">
        <v>191</v>
      </c>
    </row>
    <row r="8" spans="2:8" s="93" customFormat="1" ht="18.75" x14ac:dyDescent="0.25">
      <c r="B8" s="99"/>
    </row>
    <row r="9" spans="2:8" s="93" customFormat="1" ht="37.5" x14ac:dyDescent="0.25">
      <c r="B9" s="99" t="s">
        <v>199</v>
      </c>
    </row>
    <row r="10" spans="2:8" s="93" customFormat="1" ht="15" x14ac:dyDescent="0.25"/>
    <row r="11" spans="2:8" ht="37.5" x14ac:dyDescent="0.25">
      <c r="B11" s="99" t="s">
        <v>198</v>
      </c>
      <c r="C11" s="93"/>
      <c r="D11" s="93"/>
      <c r="E11" s="93"/>
      <c r="F11" s="93"/>
      <c r="G11" s="93"/>
      <c r="H11" s="93"/>
    </row>
    <row r="12" spans="2:8" s="84" customFormat="1" ht="18.75" x14ac:dyDescent="0.25">
      <c r="B12" s="99"/>
      <c r="C12" s="93"/>
      <c r="D12" s="93"/>
      <c r="E12" s="93"/>
      <c r="F12" s="93"/>
      <c r="G12" s="93"/>
      <c r="H12" s="93"/>
    </row>
    <row r="13" spans="2:8" s="84" customFormat="1" ht="18.75" x14ac:dyDescent="0.25">
      <c r="B13" s="99" t="s">
        <v>181</v>
      </c>
      <c r="C13"/>
      <c r="D13"/>
      <c r="E13"/>
      <c r="F13"/>
      <c r="G13"/>
      <c r="H13"/>
    </row>
    <row r="14" spans="2:8" ht="18.75" x14ac:dyDescent="0.25">
      <c r="B14" s="99"/>
    </row>
    <row r="15" spans="2:8" ht="18.75" x14ac:dyDescent="0.25">
      <c r="B15" s="99"/>
      <c r="C15" s="84"/>
      <c r="D15" s="84"/>
      <c r="E15" s="84"/>
      <c r="F15" s="84"/>
      <c r="G15" s="84"/>
      <c r="H15" s="84"/>
    </row>
    <row r="16" spans="2:8" ht="15" x14ac:dyDescent="0.25">
      <c r="B16" s="40"/>
      <c r="C16" s="84"/>
      <c r="D16" s="84"/>
      <c r="E16" s="84"/>
      <c r="F16" s="84"/>
      <c r="G16" s="84"/>
      <c r="H16" s="84"/>
    </row>
    <row r="17" spans="2:3" ht="15.75" thickBot="1" x14ac:dyDescent="0.3">
      <c r="B17" s="40"/>
    </row>
    <row r="18" spans="2:3" ht="18.75" thickBot="1" x14ac:dyDescent="0.3">
      <c r="B18" s="44" t="s">
        <v>49</v>
      </c>
      <c r="C18" s="107" t="s">
        <v>39</v>
      </c>
    </row>
    <row r="19" spans="2:3" ht="15" x14ac:dyDescent="0.25">
      <c r="B19" s="40"/>
    </row>
    <row r="20" spans="2:3" ht="15" x14ac:dyDescent="0.25">
      <c r="B20" s="41" t="s">
        <v>21</v>
      </c>
    </row>
    <row r="21" spans="2:3" ht="15" x14ac:dyDescent="0.25">
      <c r="B21" s="40"/>
    </row>
    <row r="22" spans="2:3" ht="15" x14ac:dyDescent="0.25">
      <c r="B22" s="40"/>
    </row>
    <row r="23" spans="2:3" ht="15" x14ac:dyDescent="0.25">
      <c r="B23" s="40"/>
    </row>
    <row r="24" spans="2:3" ht="15" x14ac:dyDescent="0.25">
      <c r="B24" s="40"/>
    </row>
    <row r="25" spans="2:3" ht="15" x14ac:dyDescent="0.25">
      <c r="B25" s="40"/>
    </row>
    <row r="26" spans="2:3" ht="15" x14ac:dyDescent="0.25">
      <c r="B26" s="40"/>
    </row>
    <row r="27" spans="2:3" ht="15" x14ac:dyDescent="0.25">
      <c r="B27" s="40"/>
    </row>
    <row r="28" spans="2:3" ht="15" x14ac:dyDescent="0.25">
      <c r="B28" s="40"/>
    </row>
    <row r="29" spans="2:3" ht="15" x14ac:dyDescent="0.25">
      <c r="B29" s="40"/>
    </row>
    <row r="30" spans="2:3" ht="15" x14ac:dyDescent="0.25">
      <c r="B30" s="40"/>
    </row>
    <row r="31" spans="2:3" ht="15" x14ac:dyDescent="0.25">
      <c r="B31" s="40"/>
    </row>
    <row r="32" spans="2:3" ht="15" x14ac:dyDescent="0.25">
      <c r="B32" s="40"/>
    </row>
    <row r="33" spans="2:2" ht="15" x14ac:dyDescent="0.25">
      <c r="B33" s="40"/>
    </row>
    <row r="34" spans="2:2" ht="15" x14ac:dyDescent="0.25">
      <c r="B34" s="40"/>
    </row>
    <row r="35" spans="2:2" ht="15" x14ac:dyDescent="0.25">
      <c r="B35" s="40"/>
    </row>
    <row r="36" spans="2:2" ht="15" x14ac:dyDescent="0.25">
      <c r="B36" s="40"/>
    </row>
    <row r="37" spans="2:2" ht="15" x14ac:dyDescent="0.25">
      <c r="B37" s="40"/>
    </row>
    <row r="38" spans="2:2" ht="15" x14ac:dyDescent="0.25">
      <c r="B38" s="40"/>
    </row>
    <row r="39" spans="2:2" ht="15" x14ac:dyDescent="0.25">
      <c r="B39" s="40"/>
    </row>
    <row r="40" spans="2:2" ht="15" x14ac:dyDescent="0.25">
      <c r="B40" s="40"/>
    </row>
    <row r="41" spans="2:2" ht="15" x14ac:dyDescent="0.25">
      <c r="B41" s="40"/>
    </row>
    <row r="42" spans="2:2" ht="15" x14ac:dyDescent="0.25">
      <c r="B42" s="40"/>
    </row>
    <row r="43" spans="2:2" ht="15" x14ac:dyDescent="0.25">
      <c r="B43" s="40"/>
    </row>
    <row r="44" spans="2:2" ht="15" x14ac:dyDescent="0.25">
      <c r="B44" s="40"/>
    </row>
    <row r="45" spans="2:2" ht="15" x14ac:dyDescent="0.25">
      <c r="B45" s="40"/>
    </row>
    <row r="46" spans="2:2" ht="15" x14ac:dyDescent="0.25">
      <c r="B46" s="40"/>
    </row>
    <row r="47" spans="2:2" ht="15" x14ac:dyDescent="0.25">
      <c r="B47" s="40"/>
    </row>
    <row r="48" spans="2:2" ht="15" x14ac:dyDescent="0.25">
      <c r="B48" s="40"/>
    </row>
    <row r="49" spans="2:2" ht="15" x14ac:dyDescent="0.25">
      <c r="B49" s="40"/>
    </row>
    <row r="50" spans="2:2" ht="15" x14ac:dyDescent="0.25">
      <c r="B50" s="40"/>
    </row>
    <row r="51" spans="2:2" ht="15" x14ac:dyDescent="0.25">
      <c r="B51" s="40"/>
    </row>
    <row r="52" spans="2:2" ht="15" x14ac:dyDescent="0.25">
      <c r="B52" s="40"/>
    </row>
    <row r="53" spans="2:2" ht="15" x14ac:dyDescent="0.25">
      <c r="B53" s="40"/>
    </row>
    <row r="54" spans="2:2" ht="15" x14ac:dyDescent="0.25">
      <c r="B54" s="40"/>
    </row>
    <row r="55" spans="2:2" ht="15" x14ac:dyDescent="0.25">
      <c r="B55" s="40"/>
    </row>
    <row r="56" spans="2:2" ht="15" x14ac:dyDescent="0.25">
      <c r="B56" s="40"/>
    </row>
    <row r="57" spans="2:2" ht="15" x14ac:dyDescent="0.25">
      <c r="B57" s="40"/>
    </row>
    <row r="58" spans="2:2" ht="15" x14ac:dyDescent="0.25">
      <c r="B58" s="40"/>
    </row>
    <row r="59" spans="2:2" ht="15" x14ac:dyDescent="0.25">
      <c r="B59" s="40"/>
    </row>
    <row r="60" spans="2:2" ht="15" x14ac:dyDescent="0.25">
      <c r="B60" s="40"/>
    </row>
    <row r="61" spans="2:2" ht="15" x14ac:dyDescent="0.25">
      <c r="B61" s="40"/>
    </row>
    <row r="62" spans="2:2" ht="15" x14ac:dyDescent="0.25">
      <c r="B62" s="40"/>
    </row>
    <row r="63" spans="2:2" ht="15" x14ac:dyDescent="0.25">
      <c r="B63" s="40"/>
    </row>
    <row r="64" spans="2:2" ht="15" x14ac:dyDescent="0.25">
      <c r="B64" s="40"/>
    </row>
    <row r="65" spans="2:2" ht="15" x14ac:dyDescent="0.25">
      <c r="B65" s="40"/>
    </row>
    <row r="66" spans="2:2" ht="15" x14ac:dyDescent="0.25">
      <c r="B66" s="40"/>
    </row>
    <row r="67" spans="2:2" ht="15" x14ac:dyDescent="0.25">
      <c r="B67" s="40"/>
    </row>
    <row r="68" spans="2:2" ht="15" x14ac:dyDescent="0.25">
      <c r="B68" s="40"/>
    </row>
    <row r="69" spans="2:2" ht="15" x14ac:dyDescent="0.25">
      <c r="B69" s="40"/>
    </row>
    <row r="70" spans="2:2" ht="15" x14ac:dyDescent="0.25">
      <c r="B70" s="40"/>
    </row>
    <row r="71" spans="2:2" ht="15" x14ac:dyDescent="0.25">
      <c r="B71" s="40"/>
    </row>
    <row r="72" spans="2:2" ht="15" x14ac:dyDescent="0.25">
      <c r="B72" s="40"/>
    </row>
    <row r="73" spans="2:2" ht="15" x14ac:dyDescent="0.25">
      <c r="B73" s="40"/>
    </row>
    <row r="74" spans="2:2" ht="15" x14ac:dyDescent="0.25">
      <c r="B74" s="40"/>
    </row>
    <row r="75" spans="2:2" ht="15" x14ac:dyDescent="0.25">
      <c r="B75" s="40"/>
    </row>
    <row r="76" spans="2:2" ht="15" x14ac:dyDescent="0.25">
      <c r="B76" s="40"/>
    </row>
    <row r="77" spans="2:2" ht="15" x14ac:dyDescent="0.25">
      <c r="B77" s="40"/>
    </row>
    <row r="78" spans="2:2" ht="15" x14ac:dyDescent="0.25">
      <c r="B78" s="40"/>
    </row>
    <row r="79" spans="2:2" ht="15" x14ac:dyDescent="0.25">
      <c r="B79" s="40"/>
    </row>
    <row r="80" spans="2:2" ht="15" x14ac:dyDescent="0.25">
      <c r="B80" s="40"/>
    </row>
    <row r="81" spans="2:2" ht="15" x14ac:dyDescent="0.25">
      <c r="B81" s="40"/>
    </row>
    <row r="82" spans="2:2" ht="15" x14ac:dyDescent="0.25">
      <c r="B82" s="40"/>
    </row>
    <row r="83" spans="2:2" ht="15" x14ac:dyDescent="0.25">
      <c r="B83" s="40"/>
    </row>
    <row r="84" spans="2:2" ht="15" x14ac:dyDescent="0.25">
      <c r="B84" s="40"/>
    </row>
    <row r="85" spans="2:2" ht="15" x14ac:dyDescent="0.25">
      <c r="B85" s="40"/>
    </row>
    <row r="86" spans="2:2" ht="15" x14ac:dyDescent="0.25">
      <c r="B86" s="40"/>
    </row>
    <row r="87" spans="2:2" ht="15" x14ac:dyDescent="0.25">
      <c r="B87" s="40"/>
    </row>
    <row r="88" spans="2:2" ht="15" x14ac:dyDescent="0.25">
      <c r="B88" s="40"/>
    </row>
  </sheetData>
  <sheetProtection algorithmName="SHA-512" hashValue="x+Vql8J7ouzlxbm31TeglM9IFe6ASzpMgIFuLzeP6kBNQgw4Mkk3VP8gmyMFN/Ev5NL/RTWEjxre4KU7BgwGvA==" saltValue="xz8zyjJewKegqpMmVPQIqg==" spinCount="100000" sheet="1" objects="1" scenarios="1"/>
  <hyperlinks>
    <hyperlink ref="B20" location="'Table of Contents'!A1" display="Return to Table of Contents" xr:uid="{00000000-0004-0000-0400-000000000000}"/>
  </hyperlinks>
  <pageMargins left="0.7" right="0.7" top="0.75" bottom="0.75" header="0.3" footer="0.3"/>
  <pageSetup scale="6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Admin!$B$29:$B$30</xm:f>
          </x14:formula1>
          <xm:sqref>C18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B1:I46"/>
  <sheetViews>
    <sheetView showGridLines="0" showRowColHeaders="0" workbookViewId="0">
      <selection activeCell="H17" sqref="H17"/>
    </sheetView>
  </sheetViews>
  <sheetFormatPr defaultRowHeight="16.5" x14ac:dyDescent="0.3"/>
  <cols>
    <col min="1" max="1" width="5.7109375" customWidth="1"/>
    <col min="2" max="2" width="127.5703125" style="4" customWidth="1"/>
    <col min="5" max="5" width="3.5703125" customWidth="1"/>
    <col min="6" max="6" width="19.85546875" customWidth="1"/>
    <col min="7" max="7" width="3" customWidth="1"/>
    <col min="8" max="8" width="22.140625" bestFit="1" customWidth="1"/>
    <col min="9" max="9" width="3.7109375" customWidth="1"/>
  </cols>
  <sheetData>
    <row r="1" spans="2:9" ht="18.75" x14ac:dyDescent="0.3">
      <c r="B1" s="31" t="s">
        <v>21</v>
      </c>
    </row>
    <row r="2" spans="2:9" ht="18.75" x14ac:dyDescent="0.3">
      <c r="B2" s="32"/>
    </row>
    <row r="3" spans="2:9" ht="18.75" x14ac:dyDescent="0.25">
      <c r="B3" s="33" t="s">
        <v>45</v>
      </c>
    </row>
    <row r="4" spans="2:9" ht="19.5" thickBot="1" x14ac:dyDescent="0.3">
      <c r="B4" s="33"/>
    </row>
    <row r="5" spans="2:9" ht="37.5" x14ac:dyDescent="0.35">
      <c r="B5" s="34" t="s">
        <v>46</v>
      </c>
      <c r="E5" s="195"/>
      <c r="F5" s="196" t="s">
        <v>192</v>
      </c>
      <c r="G5" s="197"/>
      <c r="H5" s="197"/>
      <c r="I5" s="198"/>
    </row>
    <row r="6" spans="2:9" ht="29.25" customHeight="1" x14ac:dyDescent="0.25">
      <c r="B6" s="34" t="s">
        <v>47</v>
      </c>
      <c r="E6" s="199"/>
      <c r="F6" s="200" t="s">
        <v>193</v>
      </c>
      <c r="G6" s="201"/>
      <c r="H6" s="202">
        <v>45033</v>
      </c>
      <c r="I6" s="203"/>
    </row>
    <row r="7" spans="2:9" ht="30" customHeight="1" x14ac:dyDescent="0.25">
      <c r="B7" s="35" t="s">
        <v>129</v>
      </c>
      <c r="E7" s="199"/>
      <c r="F7" s="200" t="s">
        <v>197</v>
      </c>
      <c r="G7" s="201"/>
      <c r="H7" s="202">
        <f>ack_date</f>
        <v>45036</v>
      </c>
      <c r="I7" s="203"/>
    </row>
    <row r="8" spans="2:9" ht="15" customHeight="1" x14ac:dyDescent="0.25">
      <c r="B8" s="35" t="s">
        <v>42</v>
      </c>
      <c r="E8" s="199"/>
      <c r="F8" s="201"/>
      <c r="G8" s="201"/>
      <c r="H8" s="201"/>
      <c r="I8" s="203"/>
    </row>
    <row r="9" spans="2:9" ht="43.5" customHeight="1" x14ac:dyDescent="0.25">
      <c r="B9" s="34" t="s">
        <v>130</v>
      </c>
      <c r="E9" s="199"/>
      <c r="F9" s="209" t="s">
        <v>194</v>
      </c>
      <c r="G9" s="210"/>
      <c r="H9" s="211">
        <v>45040</v>
      </c>
      <c r="I9" s="203"/>
    </row>
    <row r="10" spans="2:9" ht="34.5" customHeight="1" x14ac:dyDescent="0.25">
      <c r="B10" s="35" t="s">
        <v>51</v>
      </c>
      <c r="E10" s="199"/>
      <c r="F10" s="209"/>
      <c r="G10" s="210"/>
      <c r="H10" s="211"/>
      <c r="I10" s="203"/>
    </row>
    <row r="11" spans="2:9" ht="32.25" customHeight="1" x14ac:dyDescent="0.25">
      <c r="B11" s="47" t="str">
        <f>IF('Table of Contents'!L29&lt;'Table of Contents'!L32, "You Have NOT indicated That You Have Reviewed All Tabs", "You Have Reviewed All tabs, Thank You")</f>
        <v>You Have NOT indicated That You Have Reviewed All Tabs</v>
      </c>
      <c r="E11" s="199"/>
      <c r="F11" s="209" t="s">
        <v>195</v>
      </c>
      <c r="G11" s="210"/>
      <c r="H11" s="211">
        <v>45041</v>
      </c>
      <c r="I11" s="203"/>
    </row>
    <row r="12" spans="2:9" ht="45" customHeight="1" thickBot="1" x14ac:dyDescent="0.3">
      <c r="B12" s="35" t="s">
        <v>43</v>
      </c>
      <c r="E12" s="204"/>
      <c r="F12" s="205" t="s">
        <v>196</v>
      </c>
      <c r="G12" s="206"/>
      <c r="H12" s="207">
        <f>due_date</f>
        <v>45054</v>
      </c>
      <c r="I12" s="208"/>
    </row>
    <row r="13" spans="2:9" ht="18.75" x14ac:dyDescent="0.25">
      <c r="B13" s="36" t="str">
        <f>Contacts!C17</f>
        <v>pnedza@dist113.org</v>
      </c>
    </row>
    <row r="14" spans="2:9" ht="18.75" x14ac:dyDescent="0.25">
      <c r="B14" s="35"/>
    </row>
    <row r="15" spans="2:9" ht="18.75" x14ac:dyDescent="0.25">
      <c r="B15" s="37" t="str">
        <f>"Return the document and attachments no later than "&amp;'Table of Contents'!U13</f>
        <v>Return the document and attachments no later than 05/08/2023</v>
      </c>
    </row>
    <row r="16" spans="2:9" ht="18.75" x14ac:dyDescent="0.3">
      <c r="B16" s="32"/>
    </row>
    <row r="17" spans="2:3" ht="18.75" x14ac:dyDescent="0.25">
      <c r="B17" s="35" t="s">
        <v>44</v>
      </c>
    </row>
    <row r="18" spans="2:3" ht="18.75" x14ac:dyDescent="0.3">
      <c r="B18" s="32"/>
    </row>
    <row r="19" spans="2:3" ht="18.75" x14ac:dyDescent="0.3">
      <c r="B19" s="32"/>
    </row>
    <row r="20" spans="2:3" ht="18.75" x14ac:dyDescent="0.3">
      <c r="B20" s="32"/>
    </row>
    <row r="21" spans="2:3" ht="18.75" x14ac:dyDescent="0.3">
      <c r="B21" s="32"/>
    </row>
    <row r="22" spans="2:3" ht="19.5" thickBot="1" x14ac:dyDescent="0.35">
      <c r="B22" s="32"/>
    </row>
    <row r="23" spans="2:3" ht="18.75" thickBot="1" x14ac:dyDescent="0.3">
      <c r="B23" s="44" t="s">
        <v>49</v>
      </c>
      <c r="C23" s="107" t="s">
        <v>39</v>
      </c>
    </row>
    <row r="24" spans="2:3" ht="18.75" x14ac:dyDescent="0.3">
      <c r="B24" s="32"/>
    </row>
    <row r="44" spans="2:2" x14ac:dyDescent="0.3">
      <c r="B44" s="49" t="s">
        <v>52</v>
      </c>
    </row>
    <row r="45" spans="2:2" x14ac:dyDescent="0.3">
      <c r="B45" s="49" t="s">
        <v>53</v>
      </c>
    </row>
    <row r="46" spans="2:2" x14ac:dyDescent="0.3">
      <c r="B46" s="49"/>
    </row>
  </sheetData>
  <sheetProtection algorithmName="SHA-512" hashValue="hh5kJX5MqBCY3mReRM907T1xt9na9xOfGULqILYA2vdcXPnxh+UaZyBoJMOJKCIvHRfsupJ27P3rNZeBw+kB/Q==" saltValue="LDMEcCkH7niwHHWzsQeNlQ==" spinCount="100000" sheet="1" objects="1" scenarios="1"/>
  <conditionalFormatting sqref="B11">
    <cfRule type="cellIs" dxfId="1" priority="1" operator="equal">
      <formula>$B$45</formula>
    </cfRule>
    <cfRule type="cellIs" dxfId="0" priority="2" operator="equal">
      <formula>$B$44</formula>
    </cfRule>
  </conditionalFormatting>
  <hyperlinks>
    <hyperlink ref="B1" location="'Table of Contents'!A1" display="Return to Table of Contents" xr:uid="{00000000-0004-0000-05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Admin!$B$29:$B$30</xm:f>
          </x14:formula1>
          <xm:sqref>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pageSetUpPr fitToPage="1"/>
  </sheetPr>
  <dimension ref="B1:R23"/>
  <sheetViews>
    <sheetView showGridLines="0" showRowColHeaders="0" workbookViewId="0">
      <selection activeCell="C11" sqref="C11"/>
    </sheetView>
  </sheetViews>
  <sheetFormatPr defaultRowHeight="15" x14ac:dyDescent="0.25"/>
  <cols>
    <col min="2" max="2" width="10" customWidth="1"/>
    <col min="3" max="3" width="29.85546875" customWidth="1"/>
    <col min="4" max="4" width="118.140625" customWidth="1"/>
    <col min="16" max="16" width="20.5703125" bestFit="1" customWidth="1"/>
  </cols>
  <sheetData>
    <row r="1" spans="2:18" x14ac:dyDescent="0.25">
      <c r="D1" s="24" t="s">
        <v>21</v>
      </c>
    </row>
    <row r="2" spans="2:18" x14ac:dyDescent="0.25">
      <c r="D2" s="21"/>
    </row>
    <row r="3" spans="2:18" ht="18.75" x14ac:dyDescent="0.3">
      <c r="B3" s="55" t="s">
        <v>64</v>
      </c>
    </row>
    <row r="5" spans="2:18" ht="15.75" x14ac:dyDescent="0.25">
      <c r="B5" s="56" t="s">
        <v>65</v>
      </c>
    </row>
    <row r="6" spans="2:18" x14ac:dyDescent="0.25">
      <c r="B6" s="57" t="str">
        <f>"Suppliers are asked to print and complete this form and return a PDF copy via e-mail to "&amp; Name &amp; " at "&amp; email &amp;" by "</f>
        <v xml:space="preserve">Suppliers are asked to print and complete this form and return a PDF copy via e-mail to Pete Nedza at pnedza@dist113.org by </v>
      </c>
    </row>
    <row r="7" spans="2:18" x14ac:dyDescent="0.25">
      <c r="C7" s="62">
        <f>ack_date</f>
        <v>45036</v>
      </c>
    </row>
    <row r="9" spans="2:18" x14ac:dyDescent="0.25">
      <c r="B9" s="59" t="s">
        <v>66</v>
      </c>
    </row>
    <row r="10" spans="2:18" ht="15.75" thickBot="1" x14ac:dyDescent="0.3">
      <c r="B10" s="58"/>
      <c r="R10" s="26" t="s">
        <v>39</v>
      </c>
    </row>
    <row r="11" spans="2:18" ht="30.75" thickBot="1" x14ac:dyDescent="0.3">
      <c r="B11" s="60" t="s">
        <v>67</v>
      </c>
      <c r="C11" s="108" t="s">
        <v>38</v>
      </c>
      <c r="D11" s="61" t="s">
        <v>88</v>
      </c>
      <c r="R11" s="26" t="s">
        <v>38</v>
      </c>
    </row>
    <row r="12" spans="2:18" x14ac:dyDescent="0.25">
      <c r="B12" s="57"/>
    </row>
    <row r="13" spans="2:18" ht="15.75" thickBot="1" x14ac:dyDescent="0.3">
      <c r="B13" s="63" t="str">
        <f>IF(C11="no", "Please indicate reason  for not responding below…"," Thank You! Please share any comments regarding this "&amp;type&amp;Admin!B1 &amp; " below")</f>
        <v xml:space="preserve"> Thank You! Please share any comments regarding this RFP below</v>
      </c>
    </row>
    <row r="14" spans="2:18" ht="73.5" customHeight="1" thickBot="1" x14ac:dyDescent="0.3">
      <c r="B14" s="213"/>
      <c r="C14" s="214"/>
      <c r="D14" s="215"/>
    </row>
    <row r="16" spans="2:18" s="64" customFormat="1" ht="72" customHeight="1" x14ac:dyDescent="0.25">
      <c r="B16" s="212" t="s">
        <v>128</v>
      </c>
      <c r="C16" s="212"/>
      <c r="D16" s="212"/>
    </row>
    <row r="17" spans="3:4" ht="18" x14ac:dyDescent="0.25">
      <c r="C17" s="7" t="s">
        <v>6</v>
      </c>
      <c r="D17" s="109"/>
    </row>
    <row r="18" spans="3:4" ht="18" x14ac:dyDescent="0.25">
      <c r="C18" s="7" t="s">
        <v>5</v>
      </c>
      <c r="D18" s="109"/>
    </row>
    <row r="19" spans="3:4" ht="18" x14ac:dyDescent="0.25">
      <c r="C19" s="7" t="s">
        <v>3</v>
      </c>
      <c r="D19" s="109"/>
    </row>
    <row r="20" spans="3:4" ht="18.75" thickBot="1" x14ac:dyDescent="0.3">
      <c r="C20" s="9" t="s">
        <v>4</v>
      </c>
      <c r="D20" s="109"/>
    </row>
    <row r="22" spans="3:4" ht="15.75" thickBot="1" x14ac:dyDescent="0.3"/>
    <row r="23" spans="3:4" ht="36.75" thickBot="1" x14ac:dyDescent="0.3">
      <c r="C23" s="44" t="s">
        <v>49</v>
      </c>
      <c r="D23" s="107" t="s">
        <v>39</v>
      </c>
    </row>
  </sheetData>
  <sheetProtection algorithmName="SHA-512" hashValue="PI7jrc3Qv90l+DOeA586MN4G+9ZWEEfA2QI47q2tgiWGdaXk9r+dUAk9vQTCRxZvb0VbbVrZnoNcWw1jLDAQpw==" saltValue="TwYt7vcSMtmuYScLlcxong==" spinCount="100000" sheet="1" objects="1" scenarios="1"/>
  <mergeCells count="2">
    <mergeCell ref="B16:D16"/>
    <mergeCell ref="B14:D14"/>
  </mergeCells>
  <dataValidations count="1">
    <dataValidation type="list" allowBlank="1" showInputMessage="1" showErrorMessage="1" sqref="C11" xr:uid="{00000000-0002-0000-0600-000000000000}">
      <formula1>$R$10:$R$11</formula1>
    </dataValidation>
  </dataValidations>
  <hyperlinks>
    <hyperlink ref="D1" location="'Table of Contents'!A1" display="Return to Table of Contents" xr:uid="{00000000-0004-0000-0600-000000000000}"/>
  </hyperlinks>
  <pageMargins left="0.7" right="0.7" top="0.75" bottom="0.75" header="0.3" footer="0.3"/>
  <pageSetup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Admin!$B$29:$B$30</xm:f>
          </x14:formula1>
          <xm:sqref>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B3:E26"/>
  <sheetViews>
    <sheetView showGridLines="0" showRowColHeaders="0" workbookViewId="0">
      <selection activeCell="C7" sqref="C7"/>
    </sheetView>
  </sheetViews>
  <sheetFormatPr defaultRowHeight="15" x14ac:dyDescent="0.25"/>
  <cols>
    <col min="2" max="2" width="43.140625" customWidth="1"/>
    <col min="3" max="3" width="56.28515625" customWidth="1"/>
  </cols>
  <sheetData>
    <row r="3" spans="2:5" ht="18" x14ac:dyDescent="0.25">
      <c r="B3" s="5" t="s">
        <v>1</v>
      </c>
      <c r="C3" s="2"/>
      <c r="D3" s="2"/>
      <c r="E3" s="2"/>
    </row>
    <row r="4" spans="2:5" ht="53.45" customHeight="1" x14ac:dyDescent="0.25">
      <c r="B4" s="2" t="s">
        <v>2</v>
      </c>
      <c r="C4" s="2"/>
      <c r="D4" s="2"/>
      <c r="E4" s="2"/>
    </row>
    <row r="5" spans="2:5" ht="18.75" thickBot="1" x14ac:dyDescent="0.3">
      <c r="B5" s="2"/>
      <c r="C5" s="2"/>
      <c r="D5" s="2"/>
      <c r="E5" s="2"/>
    </row>
    <row r="6" spans="2:5" ht="18" x14ac:dyDescent="0.25">
      <c r="B6" s="92" t="str">
        <f>type&amp; " Respondent contact information - Populated from the Intent to Respond tab"</f>
        <v>RFP Respondent contact information - Populated from the Intent to Respond tab</v>
      </c>
      <c r="C6" s="6"/>
    </row>
    <row r="7" spans="2:5" ht="18" x14ac:dyDescent="0.25">
      <c r="B7" s="7" t="s">
        <v>6</v>
      </c>
      <c r="C7" s="65">
        <f>'Intent to Respond'!D17</f>
        <v>0</v>
      </c>
    </row>
    <row r="8" spans="2:5" ht="18" x14ac:dyDescent="0.25">
      <c r="B8" s="7" t="s">
        <v>5</v>
      </c>
      <c r="C8" s="65">
        <f>'Intent to Respond'!D18</f>
        <v>0</v>
      </c>
    </row>
    <row r="9" spans="2:5" ht="18" x14ac:dyDescent="0.25">
      <c r="B9" s="7" t="s">
        <v>3</v>
      </c>
      <c r="C9" s="65">
        <f>'Intent to Respond'!D19</f>
        <v>0</v>
      </c>
    </row>
    <row r="10" spans="2:5" ht="18.75" thickBot="1" x14ac:dyDescent="0.3">
      <c r="B10" s="9" t="s">
        <v>4</v>
      </c>
      <c r="C10" s="66">
        <f>'Intent to Respond'!D20</f>
        <v>0</v>
      </c>
    </row>
    <row r="12" spans="2:5" ht="18.75" thickBot="1" x14ac:dyDescent="0.3">
      <c r="C12" s="2"/>
      <c r="D12" s="2"/>
      <c r="E12" s="2"/>
    </row>
    <row r="13" spans="2:5" ht="36" x14ac:dyDescent="0.25">
      <c r="B13" s="14" t="str">
        <f>company&amp;" contact information"</f>
        <v>Township High School District 113 contact information</v>
      </c>
      <c r="C13" s="13"/>
      <c r="D13" s="2"/>
      <c r="E13" s="2"/>
    </row>
    <row r="14" spans="2:5" ht="18" x14ac:dyDescent="0.25">
      <c r="B14" s="11" t="s">
        <v>6</v>
      </c>
      <c r="C14" s="8" t="str">
        <f>Admin!C8</f>
        <v>Pete Nedza</v>
      </c>
      <c r="D14" s="2"/>
      <c r="E14" s="2"/>
    </row>
    <row r="15" spans="2:5" ht="18" x14ac:dyDescent="0.25">
      <c r="B15" s="11" t="s">
        <v>5</v>
      </c>
      <c r="C15" s="8" t="str">
        <f>Title</f>
        <v>Procurement Manager</v>
      </c>
    </row>
    <row r="16" spans="2:5" ht="18" x14ac:dyDescent="0.25">
      <c r="B16" s="11" t="s">
        <v>3</v>
      </c>
      <c r="C16" s="8" t="str">
        <f>Phone</f>
        <v>224-558-3932</v>
      </c>
    </row>
    <row r="17" spans="2:4" ht="18.75" thickBot="1" x14ac:dyDescent="0.3">
      <c r="B17" s="12" t="s">
        <v>4</v>
      </c>
      <c r="C17" s="10" t="str">
        <f>Admin!C13</f>
        <v>pnedza@dist113.org</v>
      </c>
    </row>
    <row r="21" spans="2:4" x14ac:dyDescent="0.25">
      <c r="B21" s="21" t="s">
        <v>21</v>
      </c>
    </row>
    <row r="25" spans="2:4" ht="15.75" thickBot="1" x14ac:dyDescent="0.3"/>
    <row r="26" spans="2:4" ht="18.75" thickBot="1" x14ac:dyDescent="0.3">
      <c r="C26" s="44" t="s">
        <v>49</v>
      </c>
      <c r="D26" s="107" t="s">
        <v>39</v>
      </c>
    </row>
  </sheetData>
  <sheetProtection password="CACB" sheet="1" objects="1" scenarios="1"/>
  <hyperlinks>
    <hyperlink ref="B21" location="'Table of Contents'!A1" display="Return to Table of Contents" xr:uid="{00000000-0004-0000-0700-000000000000}"/>
  </hyperlink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Admin!$B$29:$B$30</xm:f>
          </x14:formula1>
          <xm:sqref>D26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59999389629810485"/>
    <pageSetUpPr fitToPage="1"/>
  </sheetPr>
  <dimension ref="B1:E16"/>
  <sheetViews>
    <sheetView workbookViewId="0">
      <pane xSplit="2" ySplit="3" topLeftCell="C4" activePane="bottomRight" state="frozen"/>
      <selection activeCell="L3" sqref="L3:L32"/>
      <selection pane="topRight" activeCell="L3" sqref="L3:L32"/>
      <selection pane="bottomLeft" activeCell="L3" sqref="L3:L32"/>
      <selection pane="bottomRight" activeCell="D4" sqref="D4"/>
    </sheetView>
  </sheetViews>
  <sheetFormatPr defaultRowHeight="16.5" x14ac:dyDescent="0.3"/>
  <cols>
    <col min="1" max="1" width="3.42578125" customWidth="1"/>
    <col min="2" max="2" width="7.5703125" style="3" customWidth="1"/>
    <col min="3" max="3" width="60.7109375" style="73" customWidth="1"/>
    <col min="4" max="4" width="93.5703125" style="1" customWidth="1"/>
  </cols>
  <sheetData>
    <row r="1" spans="2:5" ht="15.75" x14ac:dyDescent="0.25">
      <c r="B1" s="25"/>
      <c r="C1" s="69"/>
      <c r="D1" s="29" t="s">
        <v>21</v>
      </c>
    </row>
    <row r="2" spans="2:5" ht="15.75" x14ac:dyDescent="0.25">
      <c r="B2" s="25"/>
      <c r="C2" s="69"/>
      <c r="D2" s="30"/>
    </row>
    <row r="3" spans="2:5" ht="15.75" x14ac:dyDescent="0.3">
      <c r="B3" s="96">
        <v>1</v>
      </c>
      <c r="C3" s="91" t="s">
        <v>36</v>
      </c>
      <c r="D3" s="95" t="s">
        <v>84</v>
      </c>
    </row>
    <row r="4" spans="2:5" ht="15.75" x14ac:dyDescent="0.3">
      <c r="B4" s="18">
        <v>1.1000000000000001</v>
      </c>
      <c r="C4" s="85" t="s">
        <v>37</v>
      </c>
      <c r="D4" s="110"/>
      <c r="E4" s="111"/>
    </row>
    <row r="5" spans="2:5" ht="15.75" x14ac:dyDescent="0.3">
      <c r="B5" s="18">
        <v>1.2</v>
      </c>
      <c r="C5" s="86" t="s">
        <v>79</v>
      </c>
      <c r="D5" s="110"/>
      <c r="E5" s="111"/>
    </row>
    <row r="6" spans="2:5" ht="30" x14ac:dyDescent="0.3">
      <c r="B6" s="18">
        <v>1.3</v>
      </c>
      <c r="C6" s="86" t="s">
        <v>98</v>
      </c>
      <c r="D6" s="110"/>
      <c r="E6" s="111"/>
    </row>
    <row r="7" spans="2:5" s="84" customFormat="1" ht="30" x14ac:dyDescent="0.3">
      <c r="B7" s="18">
        <v>1.4</v>
      </c>
      <c r="C7" s="87" t="s">
        <v>80</v>
      </c>
      <c r="D7" s="110"/>
      <c r="E7" s="111"/>
    </row>
    <row r="8" spans="2:5" s="84" customFormat="1" ht="15.75" x14ac:dyDescent="0.3">
      <c r="B8" s="18">
        <v>1.5</v>
      </c>
      <c r="C8" s="87" t="s">
        <v>81</v>
      </c>
      <c r="D8" s="110"/>
      <c r="E8" s="111"/>
    </row>
    <row r="9" spans="2:5" ht="30" x14ac:dyDescent="0.3">
      <c r="B9" s="18">
        <v>1.6</v>
      </c>
      <c r="C9" s="87" t="s">
        <v>99</v>
      </c>
      <c r="D9" s="110"/>
      <c r="E9" s="111"/>
    </row>
    <row r="10" spans="2:5" ht="45" x14ac:dyDescent="0.3">
      <c r="B10" s="18">
        <v>1.7</v>
      </c>
      <c r="C10" s="88" t="s">
        <v>100</v>
      </c>
      <c r="D10" s="110"/>
      <c r="E10" s="111"/>
    </row>
    <row r="11" spans="2:5" s="68" customFormat="1" ht="15.75" x14ac:dyDescent="0.3">
      <c r="B11" s="18">
        <v>1.8</v>
      </c>
      <c r="C11" s="88" t="s">
        <v>71</v>
      </c>
      <c r="D11" s="110"/>
      <c r="E11" s="111"/>
    </row>
    <row r="12" spans="2:5" s="68" customFormat="1" ht="15.75" x14ac:dyDescent="0.25">
      <c r="B12" s="67"/>
      <c r="C12" s="71"/>
      <c r="D12" s="112"/>
      <c r="E12" s="111"/>
    </row>
    <row r="13" spans="2:5" ht="15.75" x14ac:dyDescent="0.25">
      <c r="B13" s="42"/>
      <c r="C13" s="71"/>
      <c r="D13" s="112"/>
      <c r="E13" s="111"/>
    </row>
    <row r="14" spans="2:5" thickBot="1" x14ac:dyDescent="0.3">
      <c r="B14" s="25"/>
      <c r="C14" s="71"/>
      <c r="D14" s="112"/>
      <c r="E14" s="111"/>
    </row>
    <row r="15" spans="2:5" ht="18.75" thickBot="1" x14ac:dyDescent="0.3">
      <c r="B15" s="25"/>
      <c r="C15" s="72" t="s">
        <v>49</v>
      </c>
      <c r="D15" s="107" t="s">
        <v>39</v>
      </c>
      <c r="E15" s="111"/>
    </row>
    <row r="16" spans="2:5" x14ac:dyDescent="0.3">
      <c r="D16" s="113"/>
      <c r="E16" s="111"/>
    </row>
  </sheetData>
  <sheetProtection algorithmName="SHA-512" hashValue="u7YI8sKv/Lt8o3lkJxVa87WFyUgpJI1EBv2ay07mYGqHMAx1l02DdA4mWEDpxhNqBUMTqme6yTARbpR2jlozKg==" saltValue="5OUd+tx0d9U/JDIU96AqTA==" spinCount="100000" sheet="1" formatCells="0" formatColumns="0"/>
  <hyperlinks>
    <hyperlink ref="D1" location="'Table of Contents'!A1" display="Return to Table of Contents" xr:uid="{00000000-0004-0000-0A00-000000000000}"/>
  </hyperlinks>
  <pageMargins left="0.7" right="0.7" top="0.75" bottom="0.75" header="0.3" footer="0.3"/>
  <pageSetup scale="7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Admin!$B$29:$B$30</xm:f>
          </x14:formula1>
          <xm:sqref>D15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3" tint="0.59999389629810485"/>
    <pageSetUpPr fitToPage="1"/>
  </sheetPr>
  <dimension ref="B1:E148"/>
  <sheetViews>
    <sheetView showGridLines="0" workbookViewId="0">
      <selection activeCell="D9" sqref="D9"/>
    </sheetView>
  </sheetViews>
  <sheetFormatPr defaultRowHeight="15" x14ac:dyDescent="0.25"/>
  <cols>
    <col min="1" max="1" width="4.7109375" customWidth="1"/>
    <col min="2" max="2" width="7.85546875" customWidth="1"/>
    <col min="3" max="3" width="68.140625" customWidth="1"/>
    <col min="4" max="4" width="91.85546875" style="1" customWidth="1"/>
    <col min="7" max="7" width="45.140625" customWidth="1"/>
    <col min="8" max="8" width="16.42578125" customWidth="1"/>
  </cols>
  <sheetData>
    <row r="1" spans="2:4" x14ac:dyDescent="0.25">
      <c r="D1" s="24" t="s">
        <v>21</v>
      </c>
    </row>
    <row r="3" spans="2:4" ht="30" customHeight="1" x14ac:dyDescent="0.25">
      <c r="B3" s="78" t="s">
        <v>76</v>
      </c>
      <c r="C3" s="17" t="s">
        <v>126</v>
      </c>
      <c r="D3" s="94" t="s">
        <v>84</v>
      </c>
    </row>
    <row r="4" spans="2:4" ht="45" x14ac:dyDescent="0.25">
      <c r="B4" s="79">
        <v>2.1</v>
      </c>
      <c r="C4" s="18" t="s">
        <v>104</v>
      </c>
      <c r="D4" s="114"/>
    </row>
    <row r="5" spans="2:4" s="80" customFormat="1" ht="30" x14ac:dyDescent="0.25">
      <c r="B5" s="79">
        <v>2.2000000000000002</v>
      </c>
      <c r="C5" s="89" t="s">
        <v>105</v>
      </c>
      <c r="D5" s="114"/>
    </row>
    <row r="6" spans="2:4" s="80" customFormat="1" ht="30" x14ac:dyDescent="0.25">
      <c r="B6" s="79">
        <v>2.2999999999999998</v>
      </c>
      <c r="C6" s="89" t="s">
        <v>106</v>
      </c>
      <c r="D6" s="114"/>
    </row>
    <row r="7" spans="2:4" s="80" customFormat="1" ht="45" x14ac:dyDescent="0.25">
      <c r="B7" s="79">
        <v>2.4</v>
      </c>
      <c r="C7" s="89" t="s">
        <v>107</v>
      </c>
      <c r="D7" s="114"/>
    </row>
    <row r="8" spans="2:4" s="83" customFormat="1" ht="30" x14ac:dyDescent="0.25">
      <c r="B8" s="79">
        <v>2.5</v>
      </c>
      <c r="C8" s="89" t="s">
        <v>108</v>
      </c>
      <c r="D8" s="114"/>
    </row>
    <row r="9" spans="2:4" s="83" customFormat="1" ht="45" x14ac:dyDescent="0.25">
      <c r="B9" s="79">
        <v>2.6</v>
      </c>
      <c r="C9" s="89" t="s">
        <v>109</v>
      </c>
      <c r="D9" s="114"/>
    </row>
    <row r="10" spans="2:4" s="83" customFormat="1" ht="30" x14ac:dyDescent="0.25">
      <c r="B10" s="79">
        <v>2.7</v>
      </c>
      <c r="C10" s="89" t="s">
        <v>110</v>
      </c>
      <c r="D10" s="114"/>
    </row>
    <row r="11" spans="2:4" s="80" customFormat="1" ht="45" x14ac:dyDescent="0.25">
      <c r="B11" s="79">
        <v>2.8</v>
      </c>
      <c r="C11" s="89" t="s">
        <v>111</v>
      </c>
      <c r="D11" s="114"/>
    </row>
    <row r="12" spans="2:4" s="83" customFormat="1" ht="60" x14ac:dyDescent="0.25">
      <c r="B12" s="79" t="s">
        <v>82</v>
      </c>
      <c r="C12" s="89" t="s">
        <v>112</v>
      </c>
      <c r="D12" s="114"/>
    </row>
    <row r="13" spans="2:4" x14ac:dyDescent="0.25">
      <c r="B13" s="82" t="s">
        <v>77</v>
      </c>
      <c r="C13" s="17" t="s">
        <v>101</v>
      </c>
      <c r="D13" s="176" t="s">
        <v>84</v>
      </c>
    </row>
    <row r="14" spans="2:4" ht="30" x14ac:dyDescent="0.25">
      <c r="B14" s="79">
        <v>3.1</v>
      </c>
      <c r="C14" s="18" t="s">
        <v>113</v>
      </c>
      <c r="D14" s="114"/>
    </row>
    <row r="15" spans="2:4" s="70" customFormat="1" ht="45" x14ac:dyDescent="0.25">
      <c r="B15" s="79">
        <v>3.2</v>
      </c>
      <c r="C15" s="18" t="s">
        <v>114</v>
      </c>
      <c r="D15" s="116"/>
    </row>
    <row r="16" spans="2:4" s="70" customFormat="1" ht="120" x14ac:dyDescent="0.25">
      <c r="B16" s="79">
        <v>3.3</v>
      </c>
      <c r="C16" s="18" t="s">
        <v>115</v>
      </c>
      <c r="D16" s="116"/>
    </row>
    <row r="17" spans="2:4" s="70" customFormat="1" ht="120" x14ac:dyDescent="0.25">
      <c r="B17" s="79">
        <v>3.4</v>
      </c>
      <c r="C17" s="18" t="s">
        <v>116</v>
      </c>
      <c r="D17" s="116"/>
    </row>
    <row r="18" spans="2:4" s="70" customFormat="1" ht="120" x14ac:dyDescent="0.25">
      <c r="B18" s="79">
        <v>3.5</v>
      </c>
      <c r="C18" s="18" t="s">
        <v>117</v>
      </c>
      <c r="D18" s="116"/>
    </row>
    <row r="19" spans="2:4" s="70" customFormat="1" ht="45" x14ac:dyDescent="0.25">
      <c r="B19" s="79">
        <v>3.6</v>
      </c>
      <c r="C19" s="18" t="s">
        <v>118</v>
      </c>
      <c r="D19" s="116"/>
    </row>
    <row r="20" spans="2:4" s="70" customFormat="1" ht="45" x14ac:dyDescent="0.25">
      <c r="B20" s="79">
        <v>3.7</v>
      </c>
      <c r="C20" s="18" t="s">
        <v>102</v>
      </c>
      <c r="D20" s="116"/>
    </row>
    <row r="21" spans="2:4" s="70" customFormat="1" ht="45" x14ac:dyDescent="0.25">
      <c r="B21" s="79">
        <v>3.8</v>
      </c>
      <c r="C21" s="18" t="s">
        <v>119</v>
      </c>
      <c r="D21" s="116"/>
    </row>
    <row r="22" spans="2:4" x14ac:dyDescent="0.25">
      <c r="B22" s="82" t="s">
        <v>75</v>
      </c>
      <c r="C22" s="17" t="s">
        <v>103</v>
      </c>
      <c r="D22" s="176" t="s">
        <v>84</v>
      </c>
    </row>
    <row r="23" spans="2:4" ht="45" x14ac:dyDescent="0.25">
      <c r="B23" s="79">
        <v>4.0999999999999996</v>
      </c>
      <c r="C23" s="18" t="s">
        <v>120</v>
      </c>
      <c r="D23" s="114"/>
    </row>
    <row r="24" spans="2:4" s="76" customFormat="1" ht="30" x14ac:dyDescent="0.25">
      <c r="B24" s="79">
        <v>4.2</v>
      </c>
      <c r="C24" s="18" t="s">
        <v>121</v>
      </c>
      <c r="D24" s="114"/>
    </row>
    <row r="25" spans="2:4" s="76" customFormat="1" ht="30" x14ac:dyDescent="0.25">
      <c r="B25" s="79">
        <v>4.3</v>
      </c>
      <c r="C25" s="18" t="s">
        <v>122</v>
      </c>
      <c r="D25" s="114"/>
    </row>
    <row r="26" spans="2:4" s="76" customFormat="1" ht="75" x14ac:dyDescent="0.25">
      <c r="B26" s="79">
        <v>4.4000000000000004</v>
      </c>
      <c r="C26" s="18" t="s">
        <v>123</v>
      </c>
      <c r="D26" s="114"/>
    </row>
    <row r="27" spans="2:4" s="76" customFormat="1" ht="30" x14ac:dyDescent="0.25">
      <c r="B27" s="79">
        <v>4.5</v>
      </c>
      <c r="C27" s="18" t="s">
        <v>124</v>
      </c>
      <c r="D27" s="114"/>
    </row>
    <row r="28" spans="2:4" s="76" customFormat="1" ht="60" x14ac:dyDescent="0.25">
      <c r="B28" s="79">
        <v>4.5999999999999996</v>
      </c>
      <c r="C28" s="18" t="s">
        <v>125</v>
      </c>
      <c r="D28" s="114"/>
    </row>
    <row r="29" spans="2:4" s="83" customFormat="1" x14ac:dyDescent="0.25">
      <c r="B29" s="118">
        <v>5</v>
      </c>
      <c r="C29" s="77" t="s">
        <v>78</v>
      </c>
      <c r="D29" s="176" t="s">
        <v>84</v>
      </c>
    </row>
    <row r="30" spans="2:4" s="93" customFormat="1" ht="45" x14ac:dyDescent="0.25">
      <c r="B30" s="81">
        <v>5.0999999999999996</v>
      </c>
      <c r="C30" s="18" t="s">
        <v>200</v>
      </c>
      <c r="D30" s="114"/>
    </row>
    <row r="31" spans="2:4" s="93" customFormat="1" ht="30" x14ac:dyDescent="0.25">
      <c r="B31" s="81">
        <v>5.2</v>
      </c>
      <c r="C31" s="18" t="s">
        <v>201</v>
      </c>
      <c r="D31" s="114"/>
    </row>
    <row r="32" spans="2:4" s="83" customFormat="1" ht="30" x14ac:dyDescent="0.25">
      <c r="B32" s="81">
        <v>5.3</v>
      </c>
      <c r="C32" s="18" t="s">
        <v>83</v>
      </c>
      <c r="D32" s="114"/>
    </row>
    <row r="33" spans="2:5" s="83" customFormat="1" ht="45.75" thickBot="1" x14ac:dyDescent="0.3">
      <c r="B33" s="81">
        <v>5.4</v>
      </c>
      <c r="C33" s="18" t="s">
        <v>87</v>
      </c>
      <c r="D33" s="114"/>
    </row>
    <row r="34" spans="2:5" s="76" customFormat="1" ht="18.75" thickBot="1" x14ac:dyDescent="0.3">
      <c r="B34" s="74"/>
      <c r="C34" s="44" t="s">
        <v>49</v>
      </c>
      <c r="D34" s="107" t="s">
        <v>39</v>
      </c>
    </row>
    <row r="35" spans="2:5" s="76" customFormat="1" x14ac:dyDescent="0.25">
      <c r="B35" s="74"/>
    </row>
    <row r="36" spans="2:5" s="76" customFormat="1" x14ac:dyDescent="0.25">
      <c r="B36" s="74"/>
      <c r="C36" s="74"/>
      <c r="D36" s="115"/>
    </row>
    <row r="37" spans="2:5" s="76" customFormat="1" x14ac:dyDescent="0.25">
      <c r="B37" s="74"/>
      <c r="C37" s="90"/>
      <c r="D37" s="111"/>
      <c r="E37" s="90"/>
    </row>
    <row r="38" spans="2:5" s="76" customFormat="1" x14ac:dyDescent="0.25">
      <c r="B38" s="74"/>
      <c r="C38" s="43" t="s">
        <v>21</v>
      </c>
      <c r="D38" s="111"/>
      <c r="E38" s="90"/>
    </row>
    <row r="39" spans="2:5" s="76" customFormat="1" x14ac:dyDescent="0.25">
      <c r="B39" s="74"/>
      <c r="C39" s="90"/>
      <c r="D39" s="111"/>
      <c r="E39" s="90"/>
    </row>
    <row r="40" spans="2:5" s="76" customFormat="1" x14ac:dyDescent="0.25">
      <c r="B40" s="74"/>
      <c r="C40" s="90"/>
      <c r="D40" s="111"/>
      <c r="E40" s="90"/>
    </row>
    <row r="41" spans="2:5" s="76" customFormat="1" x14ac:dyDescent="0.25">
      <c r="B41" s="74"/>
      <c r="E41" s="90"/>
    </row>
    <row r="42" spans="2:5" s="76" customFormat="1" x14ac:dyDescent="0.25">
      <c r="B42" s="74"/>
      <c r="C42" s="90"/>
      <c r="D42" s="90"/>
      <c r="E42" s="90"/>
    </row>
    <row r="43" spans="2:5" s="76" customFormat="1" x14ac:dyDescent="0.25">
      <c r="B43" s="74"/>
      <c r="C43" s="74"/>
      <c r="D43" s="75"/>
    </row>
    <row r="44" spans="2:5" s="76" customFormat="1" x14ac:dyDescent="0.25">
      <c r="B44" s="74"/>
      <c r="C44" s="74"/>
      <c r="D44" s="75"/>
    </row>
    <row r="45" spans="2:5" s="76" customFormat="1" x14ac:dyDescent="0.25">
      <c r="B45" s="74"/>
      <c r="C45" s="74"/>
      <c r="D45" s="75"/>
    </row>
    <row r="46" spans="2:5" s="76" customFormat="1" x14ac:dyDescent="0.25">
      <c r="B46" s="74"/>
      <c r="C46" s="74"/>
      <c r="D46" s="75"/>
    </row>
    <row r="47" spans="2:5" s="76" customFormat="1" x14ac:dyDescent="0.25">
      <c r="B47" s="74"/>
      <c r="C47" s="74"/>
      <c r="D47" s="75"/>
    </row>
    <row r="48" spans="2:5" s="76" customFormat="1" x14ac:dyDescent="0.25">
      <c r="B48" s="74"/>
      <c r="C48" s="74"/>
      <c r="D48" s="75"/>
    </row>
    <row r="49" spans="2:4" s="76" customFormat="1" x14ac:dyDescent="0.25">
      <c r="B49" s="74"/>
      <c r="C49" s="74"/>
      <c r="D49" s="75"/>
    </row>
    <row r="50" spans="2:4" s="76" customFormat="1" x14ac:dyDescent="0.25">
      <c r="B50" s="74"/>
      <c r="C50" s="74"/>
      <c r="D50" s="75"/>
    </row>
    <row r="51" spans="2:4" s="76" customFormat="1" x14ac:dyDescent="0.25">
      <c r="B51" s="74"/>
      <c r="C51" s="74"/>
      <c r="D51" s="75"/>
    </row>
    <row r="52" spans="2:4" s="76" customFormat="1" x14ac:dyDescent="0.25">
      <c r="B52" s="74"/>
      <c r="C52" s="74"/>
      <c r="D52" s="75"/>
    </row>
    <row r="53" spans="2:4" s="76" customFormat="1" x14ac:dyDescent="0.25">
      <c r="B53" s="74"/>
      <c r="C53" s="74"/>
      <c r="D53" s="75"/>
    </row>
    <row r="54" spans="2:4" s="76" customFormat="1" x14ac:dyDescent="0.25">
      <c r="B54" s="74"/>
      <c r="C54" s="74"/>
      <c r="D54" s="75"/>
    </row>
    <row r="55" spans="2:4" s="76" customFormat="1" x14ac:dyDescent="0.25">
      <c r="B55" s="74"/>
      <c r="C55" s="74"/>
      <c r="D55" s="75"/>
    </row>
    <row r="56" spans="2:4" s="76" customFormat="1" x14ac:dyDescent="0.25">
      <c r="B56" s="74"/>
      <c r="C56" s="74"/>
      <c r="D56" s="75"/>
    </row>
    <row r="57" spans="2:4" s="76" customFormat="1" x14ac:dyDescent="0.25">
      <c r="B57" s="74"/>
      <c r="C57" s="74"/>
      <c r="D57" s="75"/>
    </row>
    <row r="58" spans="2:4" s="76" customFormat="1" x14ac:dyDescent="0.25">
      <c r="B58" s="74"/>
      <c r="C58" s="74"/>
      <c r="D58" s="75"/>
    </row>
    <row r="59" spans="2:4" s="76" customFormat="1" x14ac:dyDescent="0.25">
      <c r="B59" s="74"/>
      <c r="C59" s="74"/>
      <c r="D59" s="75"/>
    </row>
    <row r="60" spans="2:4" s="76" customFormat="1" x14ac:dyDescent="0.25">
      <c r="B60" s="74"/>
      <c r="C60" s="74"/>
      <c r="D60" s="75"/>
    </row>
    <row r="61" spans="2:4" s="76" customFormat="1" x14ac:dyDescent="0.25">
      <c r="B61" s="74"/>
      <c r="C61" s="74"/>
      <c r="D61" s="75"/>
    </row>
    <row r="62" spans="2:4" s="76" customFormat="1" x14ac:dyDescent="0.25">
      <c r="B62" s="74"/>
      <c r="C62" s="74"/>
      <c r="D62" s="75"/>
    </row>
    <row r="63" spans="2:4" s="76" customFormat="1" x14ac:dyDescent="0.25">
      <c r="B63" s="74"/>
      <c r="C63" s="74"/>
      <c r="D63" s="75"/>
    </row>
    <row r="64" spans="2:4" s="76" customFormat="1" x14ac:dyDescent="0.25">
      <c r="B64" s="74"/>
      <c r="C64" s="74"/>
      <c r="D64" s="75"/>
    </row>
    <row r="65" spans="2:4" s="76" customFormat="1" x14ac:dyDescent="0.25">
      <c r="B65" s="74"/>
      <c r="C65" s="74"/>
      <c r="D65" s="75"/>
    </row>
    <row r="66" spans="2:4" s="76" customFormat="1" x14ac:dyDescent="0.25">
      <c r="B66" s="74"/>
      <c r="C66" s="74"/>
      <c r="D66" s="75"/>
    </row>
    <row r="67" spans="2:4" s="76" customFormat="1" x14ac:dyDescent="0.25">
      <c r="B67" s="74"/>
      <c r="C67" s="74"/>
      <c r="D67" s="75"/>
    </row>
    <row r="68" spans="2:4" s="76" customFormat="1" x14ac:dyDescent="0.25">
      <c r="B68" s="74"/>
      <c r="C68" s="74"/>
      <c r="D68" s="75"/>
    </row>
    <row r="69" spans="2:4" s="76" customFormat="1" x14ac:dyDescent="0.25">
      <c r="B69" s="74"/>
      <c r="C69" s="74"/>
      <c r="D69" s="75"/>
    </row>
    <row r="70" spans="2:4" s="76" customFormat="1" x14ac:dyDescent="0.25">
      <c r="B70" s="74"/>
      <c r="C70" s="74"/>
      <c r="D70" s="75"/>
    </row>
    <row r="71" spans="2:4" s="76" customFormat="1" x14ac:dyDescent="0.25">
      <c r="B71" s="74"/>
      <c r="C71" s="74"/>
      <c r="D71" s="75"/>
    </row>
    <row r="72" spans="2:4" s="76" customFormat="1" x14ac:dyDescent="0.25">
      <c r="B72" s="74"/>
      <c r="C72" s="74"/>
      <c r="D72" s="75"/>
    </row>
    <row r="73" spans="2:4" s="76" customFormat="1" x14ac:dyDescent="0.25">
      <c r="B73" s="74"/>
      <c r="C73" s="74"/>
      <c r="D73" s="75"/>
    </row>
    <row r="74" spans="2:4" s="76" customFormat="1" x14ac:dyDescent="0.25">
      <c r="B74" s="74"/>
      <c r="C74" s="74"/>
      <c r="D74" s="75"/>
    </row>
    <row r="75" spans="2:4" s="76" customFormat="1" x14ac:dyDescent="0.25">
      <c r="B75" s="74"/>
      <c r="C75" s="74"/>
      <c r="D75" s="75"/>
    </row>
    <row r="76" spans="2:4" s="76" customFormat="1" x14ac:dyDescent="0.25">
      <c r="B76" s="74"/>
      <c r="C76" s="74"/>
      <c r="D76" s="75"/>
    </row>
    <row r="77" spans="2:4" s="76" customFormat="1" x14ac:dyDescent="0.25">
      <c r="B77" s="74"/>
      <c r="C77" s="74"/>
      <c r="D77" s="75"/>
    </row>
    <row r="78" spans="2:4" s="76" customFormat="1" x14ac:dyDescent="0.25">
      <c r="B78" s="74"/>
      <c r="C78" s="74"/>
      <c r="D78" s="75"/>
    </row>
    <row r="79" spans="2:4" s="76" customFormat="1" x14ac:dyDescent="0.25">
      <c r="B79" s="74"/>
      <c r="C79" s="74"/>
      <c r="D79" s="75"/>
    </row>
    <row r="80" spans="2:4" s="76" customFormat="1" x14ac:dyDescent="0.25">
      <c r="B80" s="74"/>
      <c r="C80" s="74"/>
      <c r="D80" s="75"/>
    </row>
    <row r="81" spans="2:4" s="76" customFormat="1" x14ac:dyDescent="0.25">
      <c r="B81" s="74"/>
      <c r="C81" s="74"/>
      <c r="D81" s="75"/>
    </row>
    <row r="82" spans="2:4" s="76" customFormat="1" x14ac:dyDescent="0.25">
      <c r="B82" s="74"/>
      <c r="C82" s="74"/>
      <c r="D82" s="75"/>
    </row>
    <row r="83" spans="2:4" s="76" customFormat="1" x14ac:dyDescent="0.25">
      <c r="B83" s="74"/>
      <c r="C83" s="74"/>
      <c r="D83" s="75"/>
    </row>
    <row r="84" spans="2:4" s="76" customFormat="1" x14ac:dyDescent="0.25">
      <c r="B84" s="74"/>
      <c r="C84" s="74"/>
      <c r="D84" s="75"/>
    </row>
    <row r="85" spans="2:4" s="76" customFormat="1" x14ac:dyDescent="0.25">
      <c r="B85" s="74"/>
      <c r="C85" s="74"/>
      <c r="D85" s="75"/>
    </row>
    <row r="86" spans="2:4" s="76" customFormat="1" x14ac:dyDescent="0.25">
      <c r="B86" s="74"/>
      <c r="C86" s="74"/>
      <c r="D86" s="75"/>
    </row>
    <row r="87" spans="2:4" s="76" customFormat="1" x14ac:dyDescent="0.25">
      <c r="B87" s="74"/>
      <c r="C87" s="74"/>
      <c r="D87" s="75"/>
    </row>
    <row r="88" spans="2:4" s="76" customFormat="1" x14ac:dyDescent="0.25">
      <c r="B88" s="74"/>
      <c r="C88" s="74"/>
      <c r="D88" s="75"/>
    </row>
    <row r="89" spans="2:4" s="76" customFormat="1" x14ac:dyDescent="0.25">
      <c r="B89" s="74"/>
      <c r="C89" s="74"/>
      <c r="D89" s="75"/>
    </row>
    <row r="90" spans="2:4" s="76" customFormat="1" x14ac:dyDescent="0.25">
      <c r="B90" s="74"/>
      <c r="C90" s="74"/>
      <c r="D90" s="75"/>
    </row>
    <row r="91" spans="2:4" s="76" customFormat="1" x14ac:dyDescent="0.25">
      <c r="B91" s="74"/>
      <c r="C91" s="74"/>
      <c r="D91" s="75"/>
    </row>
    <row r="92" spans="2:4" s="76" customFormat="1" x14ac:dyDescent="0.25">
      <c r="B92" s="74"/>
      <c r="C92" s="74"/>
      <c r="D92" s="75"/>
    </row>
    <row r="93" spans="2:4" s="76" customFormat="1" x14ac:dyDescent="0.25">
      <c r="B93" s="74"/>
      <c r="C93" s="74"/>
      <c r="D93" s="75"/>
    </row>
    <row r="94" spans="2:4" s="76" customFormat="1" x14ac:dyDescent="0.25">
      <c r="B94" s="74"/>
      <c r="C94" s="74"/>
      <c r="D94" s="75"/>
    </row>
    <row r="95" spans="2:4" s="76" customFormat="1" x14ac:dyDescent="0.25">
      <c r="B95" s="74"/>
      <c r="C95" s="74"/>
      <c r="D95" s="75"/>
    </row>
    <row r="96" spans="2:4" s="76" customFormat="1" x14ac:dyDescent="0.25">
      <c r="B96" s="74"/>
      <c r="C96" s="74"/>
      <c r="D96" s="75"/>
    </row>
    <row r="97" spans="2:4" s="76" customFormat="1" x14ac:dyDescent="0.25">
      <c r="B97" s="74"/>
      <c r="C97" s="74"/>
      <c r="D97" s="75"/>
    </row>
    <row r="98" spans="2:4" s="76" customFormat="1" x14ac:dyDescent="0.25">
      <c r="B98" s="74"/>
      <c r="C98" s="74"/>
      <c r="D98" s="75"/>
    </row>
    <row r="99" spans="2:4" s="76" customFormat="1" x14ac:dyDescent="0.25">
      <c r="B99" s="74"/>
      <c r="C99" s="74"/>
      <c r="D99" s="75"/>
    </row>
    <row r="100" spans="2:4" s="76" customFormat="1" x14ac:dyDescent="0.25">
      <c r="B100" s="74"/>
      <c r="C100" s="74"/>
      <c r="D100" s="75"/>
    </row>
    <row r="101" spans="2:4" s="76" customFormat="1" x14ac:dyDescent="0.25">
      <c r="B101" s="74"/>
      <c r="C101" s="74"/>
      <c r="D101" s="75"/>
    </row>
    <row r="102" spans="2:4" s="76" customFormat="1" x14ac:dyDescent="0.25">
      <c r="B102" s="74"/>
      <c r="C102" s="74"/>
      <c r="D102" s="75"/>
    </row>
    <row r="103" spans="2:4" s="76" customFormat="1" x14ac:dyDescent="0.25">
      <c r="B103" s="74"/>
      <c r="C103" s="74"/>
      <c r="D103" s="75"/>
    </row>
    <row r="104" spans="2:4" s="76" customFormat="1" x14ac:dyDescent="0.25">
      <c r="B104" s="74"/>
      <c r="C104" s="74"/>
      <c r="D104" s="75"/>
    </row>
    <row r="105" spans="2:4" s="76" customFormat="1" x14ac:dyDescent="0.25">
      <c r="B105" s="74"/>
      <c r="C105" s="74"/>
      <c r="D105" s="75"/>
    </row>
    <row r="106" spans="2:4" s="76" customFormat="1" x14ac:dyDescent="0.25">
      <c r="B106" s="74"/>
      <c r="C106" s="74"/>
      <c r="D106" s="75"/>
    </row>
    <row r="107" spans="2:4" s="76" customFormat="1" x14ac:dyDescent="0.25">
      <c r="B107" s="74"/>
      <c r="C107" s="74"/>
      <c r="D107" s="75"/>
    </row>
    <row r="108" spans="2:4" s="76" customFormat="1" x14ac:dyDescent="0.25">
      <c r="B108" s="74"/>
      <c r="C108" s="74"/>
      <c r="D108" s="75"/>
    </row>
    <row r="109" spans="2:4" s="76" customFormat="1" x14ac:dyDescent="0.25">
      <c r="B109" s="74"/>
      <c r="C109" s="74"/>
      <c r="D109" s="75"/>
    </row>
    <row r="110" spans="2:4" s="76" customFormat="1" x14ac:dyDescent="0.25">
      <c r="B110" s="74"/>
      <c r="C110" s="74"/>
      <c r="D110" s="75"/>
    </row>
    <row r="111" spans="2:4" s="76" customFormat="1" x14ac:dyDescent="0.25">
      <c r="B111" s="74"/>
      <c r="C111" s="74"/>
      <c r="D111" s="75"/>
    </row>
    <row r="112" spans="2:4" s="76" customFormat="1" x14ac:dyDescent="0.25">
      <c r="B112" s="74"/>
      <c r="C112" s="74"/>
      <c r="D112" s="75"/>
    </row>
    <row r="113" spans="2:4" s="76" customFormat="1" x14ac:dyDescent="0.25">
      <c r="B113" s="74"/>
      <c r="C113" s="74"/>
      <c r="D113" s="75"/>
    </row>
    <row r="114" spans="2:4" s="76" customFormat="1" x14ac:dyDescent="0.25">
      <c r="B114" s="74"/>
      <c r="C114" s="74"/>
      <c r="D114" s="75"/>
    </row>
    <row r="115" spans="2:4" s="76" customFormat="1" x14ac:dyDescent="0.25">
      <c r="B115" s="74"/>
      <c r="C115" s="74"/>
      <c r="D115" s="75"/>
    </row>
    <row r="116" spans="2:4" s="76" customFormat="1" x14ac:dyDescent="0.25">
      <c r="B116" s="74"/>
      <c r="C116" s="74"/>
      <c r="D116" s="75"/>
    </row>
    <row r="117" spans="2:4" s="76" customFormat="1" x14ac:dyDescent="0.25">
      <c r="B117" s="74"/>
      <c r="C117" s="74"/>
      <c r="D117" s="75"/>
    </row>
    <row r="118" spans="2:4" s="76" customFormat="1" x14ac:dyDescent="0.25">
      <c r="B118" s="74"/>
      <c r="C118" s="74"/>
      <c r="D118" s="75"/>
    </row>
    <row r="119" spans="2:4" s="76" customFormat="1" x14ac:dyDescent="0.25">
      <c r="B119" s="74"/>
      <c r="C119" s="74"/>
      <c r="D119" s="75"/>
    </row>
    <row r="120" spans="2:4" s="76" customFormat="1" x14ac:dyDescent="0.25">
      <c r="B120" s="74"/>
      <c r="C120" s="74"/>
      <c r="D120" s="75"/>
    </row>
    <row r="121" spans="2:4" s="76" customFormat="1" x14ac:dyDescent="0.25">
      <c r="B121" s="74"/>
      <c r="C121" s="74"/>
      <c r="D121" s="75"/>
    </row>
    <row r="122" spans="2:4" s="76" customFormat="1" x14ac:dyDescent="0.25">
      <c r="B122" s="74"/>
      <c r="C122" s="74"/>
      <c r="D122" s="75"/>
    </row>
    <row r="123" spans="2:4" s="76" customFormat="1" x14ac:dyDescent="0.25">
      <c r="B123" s="74"/>
      <c r="C123" s="74"/>
      <c r="D123" s="75"/>
    </row>
    <row r="124" spans="2:4" s="76" customFormat="1" x14ac:dyDescent="0.25">
      <c r="B124" s="74"/>
      <c r="C124" s="74"/>
      <c r="D124" s="75"/>
    </row>
    <row r="125" spans="2:4" s="76" customFormat="1" x14ac:dyDescent="0.25">
      <c r="B125" s="74"/>
      <c r="C125" s="74"/>
      <c r="D125" s="75"/>
    </row>
    <row r="126" spans="2:4" s="76" customFormat="1" x14ac:dyDescent="0.25">
      <c r="B126" s="74"/>
      <c r="C126" s="74"/>
      <c r="D126" s="75"/>
    </row>
    <row r="127" spans="2:4" s="76" customFormat="1" x14ac:dyDescent="0.25">
      <c r="B127" s="74"/>
      <c r="C127" s="74"/>
      <c r="D127" s="75"/>
    </row>
    <row r="128" spans="2:4" s="76" customFormat="1" x14ac:dyDescent="0.25">
      <c r="B128" s="74"/>
      <c r="C128" s="74"/>
      <c r="D128" s="75"/>
    </row>
    <row r="129" spans="2:4" s="76" customFormat="1" x14ac:dyDescent="0.25">
      <c r="B129" s="74"/>
      <c r="C129" s="74"/>
      <c r="D129" s="75"/>
    </row>
    <row r="130" spans="2:4" s="76" customFormat="1" x14ac:dyDescent="0.25">
      <c r="B130" s="74"/>
      <c r="C130" s="74"/>
      <c r="D130" s="75"/>
    </row>
    <row r="131" spans="2:4" s="76" customFormat="1" x14ac:dyDescent="0.25">
      <c r="B131" s="74"/>
      <c r="C131" s="74"/>
      <c r="D131" s="75"/>
    </row>
    <row r="132" spans="2:4" s="76" customFormat="1" x14ac:dyDescent="0.25">
      <c r="B132" s="74"/>
      <c r="C132" s="74"/>
      <c r="D132" s="75"/>
    </row>
    <row r="133" spans="2:4" s="76" customFormat="1" x14ac:dyDescent="0.25">
      <c r="B133" s="74"/>
      <c r="C133" s="74"/>
      <c r="D133" s="75"/>
    </row>
    <row r="134" spans="2:4" s="76" customFormat="1" x14ac:dyDescent="0.25">
      <c r="B134" s="74"/>
      <c r="C134" s="74"/>
      <c r="D134" s="75"/>
    </row>
    <row r="135" spans="2:4" s="76" customFormat="1" x14ac:dyDescent="0.25">
      <c r="B135" s="74"/>
      <c r="C135" s="74"/>
      <c r="D135" s="75"/>
    </row>
    <row r="136" spans="2:4" s="76" customFormat="1" x14ac:dyDescent="0.25">
      <c r="B136" s="74"/>
      <c r="C136" s="74"/>
      <c r="D136" s="75"/>
    </row>
    <row r="137" spans="2:4" s="76" customFormat="1" x14ac:dyDescent="0.25">
      <c r="B137" s="74"/>
      <c r="C137" s="74"/>
      <c r="D137" s="75"/>
    </row>
    <row r="138" spans="2:4" s="76" customFormat="1" x14ac:dyDescent="0.25">
      <c r="B138" s="74"/>
      <c r="C138" s="74"/>
      <c r="D138" s="75"/>
    </row>
    <row r="139" spans="2:4" s="76" customFormat="1" x14ac:dyDescent="0.25">
      <c r="B139" s="74"/>
      <c r="C139" s="74"/>
      <c r="D139" s="75"/>
    </row>
    <row r="140" spans="2:4" s="76" customFormat="1" x14ac:dyDescent="0.25">
      <c r="B140" s="74"/>
      <c r="C140" s="74"/>
      <c r="D140" s="75"/>
    </row>
    <row r="141" spans="2:4" ht="30" customHeight="1" x14ac:dyDescent="0.25">
      <c r="B141" s="17"/>
      <c r="C141" s="17" t="s">
        <v>72</v>
      </c>
      <c r="D141" s="15"/>
    </row>
    <row r="142" spans="2:4" ht="30" customHeight="1" x14ac:dyDescent="0.25">
      <c r="B142" s="18">
        <v>5.2</v>
      </c>
      <c r="C142" s="18" t="s">
        <v>73</v>
      </c>
      <c r="D142" s="16"/>
    </row>
    <row r="143" spans="2:4" ht="53.25" customHeight="1" x14ac:dyDescent="0.25">
      <c r="B143" s="18">
        <v>5.3</v>
      </c>
      <c r="C143" s="18" t="s">
        <v>74</v>
      </c>
      <c r="D143" s="16"/>
    </row>
    <row r="144" spans="2:4" ht="30" customHeight="1" x14ac:dyDescent="0.25">
      <c r="B144" s="18">
        <v>5.4</v>
      </c>
      <c r="C144" s="18"/>
      <c r="D144" s="16"/>
    </row>
    <row r="145" spans="2:4" ht="30" customHeight="1" x14ac:dyDescent="0.25">
      <c r="B145" s="18">
        <v>5.5</v>
      </c>
      <c r="C145" s="18"/>
      <c r="D145" s="16"/>
    </row>
    <row r="146" spans="2:4" ht="30" customHeight="1" x14ac:dyDescent="0.25">
      <c r="B146" s="18">
        <v>5.6</v>
      </c>
      <c r="C146" s="18"/>
      <c r="D146" s="16"/>
    </row>
    <row r="147" spans="2:4" ht="30" customHeight="1" x14ac:dyDescent="0.25">
      <c r="B147" s="18">
        <v>5.7</v>
      </c>
      <c r="C147" s="18"/>
      <c r="D147" s="16"/>
    </row>
    <row r="148" spans="2:4" ht="30" customHeight="1" x14ac:dyDescent="0.25">
      <c r="B148" s="18">
        <v>5.8</v>
      </c>
      <c r="C148" s="18"/>
      <c r="D148" s="16"/>
    </row>
  </sheetData>
  <sheetProtection algorithmName="SHA-512" hashValue="6VtL/TbD0E88fDDSeOJChr7nR5fmv1BGL4rd35QERVnMD+Hv9PQxkyeVjoiCSUIjlouWUg/H+32vRqAT+CRH5Q==" saltValue="fTuEAx4Q/mAL4dCsrQr3Jg==" spinCount="100000" sheet="1" formatCells="0" formatColumns="0"/>
  <dataValidations count="1">
    <dataValidation allowBlank="1" showInputMessage="1" showErrorMessage="1" error="Please select from drop down choices" sqref="D15:D21" xr:uid="{00000000-0002-0000-0B00-000000000000}"/>
  </dataValidations>
  <hyperlinks>
    <hyperlink ref="C153" location="'Table of Contents'!A1" display="Return to Table of Contents" xr:uid="{00000000-0004-0000-0B00-000000000000}"/>
    <hyperlink ref="D1" location="'Table of Contents'!A1" display="Return to Table of Contents" xr:uid="{00000000-0004-0000-0B00-000001000000}"/>
    <hyperlink ref="C38" location="'Table of Contents'!A1" display="Return to Table of Contents" xr:uid="{00000000-0004-0000-0B00-000002000000}"/>
  </hyperlinks>
  <pageMargins left="0.7" right="0.7" top="0.75" bottom="0.75" header="0.3" footer="0.3"/>
  <pageSetup scale="73" fitToHeight="0" orientation="landscape" r:id="rId1"/>
  <ignoredErrors>
    <ignoredError sqref="B4 B13:B14 B22:B28 B12"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Admin!$B$29:$B$30</xm:f>
          </x14:formula1>
          <xm:sqref>D151 D34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D1A0F48BECF8409F6D1A9E56954F14" ma:contentTypeVersion="0" ma:contentTypeDescription="Create a new document." ma:contentTypeScope="" ma:versionID="4a7b0d9df423a4315c03ce62a1334b4d">
  <xsd:schema xmlns:xsd="http://www.w3.org/2001/XMLSchema" xmlns:xs="http://www.w3.org/2001/XMLSchema" xmlns:p="http://schemas.microsoft.com/office/2006/metadata/properties" targetNamespace="http://schemas.microsoft.com/office/2006/metadata/properties" ma:root="true" ma:fieldsID="8022916f55ab85163ee9a5069dec31d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9A6D905-EA18-4B15-86D8-4DA3F9F2E4FB}">
  <ds:schemaRefs>
    <ds:schemaRef ds:uri="http://schemas.microsoft.com/sharepoint/v3/contenttype/forms"/>
  </ds:schemaRefs>
</ds:datastoreItem>
</file>

<file path=customXml/itemProps2.xml><?xml version="1.0" encoding="utf-8"?>
<ds:datastoreItem xmlns:ds="http://schemas.openxmlformats.org/officeDocument/2006/customXml" ds:itemID="{C922A463-C0C9-4479-BF91-517350B396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E0F161D-BBED-43E1-8266-506A4AEB1C5A}">
  <ds:schemaRefs>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Admin</vt:lpstr>
      <vt:lpstr>Table of Contents</vt:lpstr>
      <vt:lpstr>Terms</vt:lpstr>
      <vt:lpstr>Product-Services needed</vt:lpstr>
      <vt:lpstr>Bid Instructions</vt:lpstr>
      <vt:lpstr>Intent to Respond</vt:lpstr>
      <vt:lpstr>Contacts</vt:lpstr>
      <vt:lpstr>General Questions</vt:lpstr>
      <vt:lpstr>Event Specific Questions</vt:lpstr>
      <vt:lpstr>Current Equipment Specs</vt:lpstr>
      <vt:lpstr>Pricing Grid</vt:lpstr>
      <vt:lpstr>Blank Sheet</vt:lpstr>
      <vt:lpstr>ack_date</vt:lpstr>
      <vt:lpstr>Address</vt:lpstr>
      <vt:lpstr>company</vt:lpstr>
      <vt:lpstr>CSZ</vt:lpstr>
      <vt:lpstr>due_date</vt:lpstr>
      <vt:lpstr>email</vt:lpstr>
      <vt:lpstr>long_name</vt:lpstr>
      <vt:lpstr>Name</vt:lpstr>
      <vt:lpstr>Phone</vt:lpstr>
      <vt:lpstr>'Bid Instructions'!Print_Area</vt:lpstr>
      <vt:lpstr>Contacts!Print_Area</vt:lpstr>
      <vt:lpstr>'Event Specific Questions'!Print_Area</vt:lpstr>
      <vt:lpstr>'General Questions'!Print_Area</vt:lpstr>
      <vt:lpstr>'Intent to Respond'!Print_Area</vt:lpstr>
      <vt:lpstr>'Product-Services needed'!Print_Area</vt:lpstr>
      <vt:lpstr>'Table of Contents'!Print_Area</vt:lpstr>
      <vt:lpstr>Terms!Print_Area</vt:lpstr>
      <vt:lpstr>Title</vt:lpstr>
      <vt:lpstr>type</vt:lpstr>
    </vt:vector>
  </TitlesOfParts>
  <Company>Wolters Kluwer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Pete.Nedza</dc:creator>
  <cp:lastModifiedBy>Peter Nedza</cp:lastModifiedBy>
  <cp:lastPrinted>2017-03-08T19:11:35Z</cp:lastPrinted>
  <dcterms:created xsi:type="dcterms:W3CDTF">2012-11-06T20:35:58Z</dcterms:created>
  <dcterms:modified xsi:type="dcterms:W3CDTF">2023-04-17T18:00:27Z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0x010100BFD1A0F48BECF8409F6D1A9E56954F14</vt:lpwstr>
  </property>
</Properties>
</file>